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8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drawings/drawing9.xml" ContentType="application/vnd.openxmlformats-officedocument.drawing+xml"/>
  <Override PartName="/xl/charts/chart75.xml" ContentType="application/vnd.openxmlformats-officedocument.drawingml.chart+xml"/>
  <Override PartName="/xl/drawings/drawing10.xml" ContentType="application/vnd.openxmlformats-officedocument.drawing+xml"/>
  <Override PartName="/xl/charts/chart7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mmat\OneDrive\Documentos\"/>
    </mc:Choice>
  </mc:AlternateContent>
  <xr:revisionPtr revIDLastSave="0" documentId="8_{FD1BE814-7AFC-4253-A49D-26D4735BEC1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ortada" sheetId="29" r:id="rId1"/>
    <sheet name="Índice" sheetId="30" r:id="rId2"/>
    <sheet name="Medias mensuales" sheetId="1" r:id="rId3"/>
    <sheet name="Series desestacionalizadas" sheetId="2" r:id="rId4"/>
    <sheet name="Convenios" sheetId="3" r:id="rId5"/>
    <sheet name="R. general" sheetId="4" r:id="rId6"/>
    <sheet name="R. Mar" sheetId="5" r:id="rId7"/>
    <sheet name="R. Carbón" sheetId="6" r:id="rId8"/>
    <sheet name="R. Total" sheetId="7" r:id="rId9"/>
    <sheet name="Diaria" sheetId="8" r:id="rId10"/>
    <sheet name="Género" sheetId="11" r:id="rId11"/>
    <sheet name="Regímenes" sheetId="25" r:id="rId12"/>
    <sheet name="Extranjeros" sheetId="12" r:id="rId13"/>
    <sheet name="Total" sheetId="13" r:id="rId14"/>
    <sheet name="General" sheetId="14" r:id="rId15"/>
    <sheet name="Sectores General" sheetId="15" r:id="rId16"/>
    <sheet name="Admón" sheetId="16" r:id="rId17"/>
    <sheet name="Auto." sheetId="17" r:id="rId18"/>
    <sheet name="Sectores Autónomos" sheetId="18" r:id="rId19"/>
    <sheet name="Mar" sheetId="19" r:id="rId20"/>
    <sheet name="Carbón" sheetId="20" r:id="rId21"/>
    <sheet name="Reg1 (2)" sheetId="9" r:id="rId22"/>
    <sheet name="Afpen" sheetId="21" r:id="rId23"/>
    <sheet name="Provincias y CCAA" sheetId="22" r:id="rId24"/>
    <sheet name="Provincias y CCAA R. General" sheetId="23" r:id="rId25"/>
    <sheet name="Provincias y CCAA. Variación" sheetId="24" r:id="rId26"/>
    <sheet name="ERTE" sheetId="31" r:id="rId27"/>
    <sheet name="ERTE Sectores" sheetId="32" r:id="rId28"/>
  </sheets>
  <externalReferences>
    <externalReference r:id="rId29"/>
    <externalReference r:id="rId30"/>
  </externalReferences>
  <definedNames>
    <definedName name="AA" localSheetId="7">#REF!</definedName>
    <definedName name="AA" localSheetId="6">#REF!</definedName>
    <definedName name="AA" localSheetId="8">#REF!</definedName>
    <definedName name="aaa">#REF!</definedName>
    <definedName name="AAAAAAAA" localSheetId="7">#REF!</definedName>
    <definedName name="AAAAAAAA" localSheetId="6">#REF!</definedName>
    <definedName name="AAAAAAAA" localSheetId="8">#REF!</definedName>
    <definedName name="_xlnm.Print_Area" localSheetId="16">Admón!$B$1:$G$63</definedName>
    <definedName name="_xlnm.Print_Area" localSheetId="22">Afpen!$A$1:$F$125</definedName>
    <definedName name="_xlnm.Print_Area" localSheetId="17">Auto.!$B$1:$G$271</definedName>
    <definedName name="_xlnm.Print_Area" localSheetId="20">Carbón!$B$3:$G$271</definedName>
    <definedName name="_xlnm.Print_Area" localSheetId="4">Convenios!$B$3:$D$41</definedName>
    <definedName name="_xlnm.Print_Area" localSheetId="9">Diaria!$B$3:$G$29</definedName>
    <definedName name="_xlnm.Print_Area" localSheetId="26">ERTE!$A$1:$D$66</definedName>
    <definedName name="_xlnm.Print_Area" localSheetId="12">Extranjeros!$B$3:$I$190</definedName>
    <definedName name="_xlnm.Print_Area" localSheetId="14">General!$B$1:$G$271</definedName>
    <definedName name="_xlnm.Print_Area" localSheetId="10">Género!$B$3:$J$190</definedName>
    <definedName name="_xlnm.Print_Area" localSheetId="1">Índice!$A$1:$C$36</definedName>
    <definedName name="_xlnm.Print_Area" localSheetId="19">Mar!$B$1:$G$271</definedName>
    <definedName name="_xlnm.Print_Area" localSheetId="2">'Medias mensuales'!$B$1:$J$285</definedName>
    <definedName name="_xlnm.Print_Area" localSheetId="0">Portada!$A$1:$G$39</definedName>
    <definedName name="_xlnm.Print_Area" localSheetId="23">'Provincias y CCAA'!$A$59:$F$127</definedName>
    <definedName name="_xlnm.Print_Area" localSheetId="24">'Provincias y CCAA R. General'!$A$2:$E$68</definedName>
    <definedName name="_xlnm.Print_Area" localSheetId="25">'Provincias y CCAA. Variación'!$A$1:$F$67</definedName>
    <definedName name="_xlnm.Print_Area" localSheetId="7">'R. Carbón'!$B$1:$I$161</definedName>
    <definedName name="_xlnm.Print_Area" localSheetId="5">'R. general'!$B$1:$I$162</definedName>
    <definedName name="_xlnm.Print_Area" localSheetId="6">'R. Mar'!$B$1:$I$161</definedName>
    <definedName name="_xlnm.Print_Area" localSheetId="8">'R. Total'!$B$1:$G$162</definedName>
    <definedName name="_xlnm.Print_Area" localSheetId="21">'Reg1 (2)'!$A$2:$F$49</definedName>
    <definedName name="_xlnm.Print_Area" localSheetId="11">Regímenes!$A$1:$H$43</definedName>
    <definedName name="_xlnm.Print_Area" localSheetId="18">'Sectores Autónomos'!$B$4:$G$30</definedName>
    <definedName name="_xlnm.Print_Area" localSheetId="15">'Sectores General'!$B$1:$G$35</definedName>
    <definedName name="_xlnm.Print_Area" localSheetId="3">'Series desestacionalizadas'!$B$1:$I$279</definedName>
    <definedName name="_xlnm.Print_Area" localSheetId="13">Total!$B$1:$G$271</definedName>
    <definedName name="Auto_Open" localSheetId="24">#REF!</definedName>
    <definedName name="Auto_Open" localSheetId="7">#REF!</definedName>
    <definedName name="Auto_Open" localSheetId="6">#REF!</definedName>
    <definedName name="Auto_Open" localSheetId="8">#REF!</definedName>
    <definedName name="Auto_Open" localSheetId="21">#REF!</definedName>
    <definedName name="Auto_Open">#REF!</definedName>
    <definedName name="CCAA">'[1]CC.AA'!$H$3:$H$3000</definedName>
    <definedName name="Datos" localSheetId="21">[2]graf!$A$6:$R$1507</definedName>
    <definedName name="Datos" localSheetId="11">#REF!</definedName>
    <definedName name="Datos">#REF!</definedName>
    <definedName name="Macro1" localSheetId="7">#REF!</definedName>
    <definedName name="Macro1" localSheetId="6">#REF!</definedName>
    <definedName name="Macro1" localSheetId="8">#REF!</definedName>
    <definedName name="Macro1" localSheetId="21">#REF!</definedName>
    <definedName name="Macro1">#REF!</definedName>
    <definedName name="Macro10" localSheetId="7">#REF!</definedName>
    <definedName name="Macro10" localSheetId="6">#REF!</definedName>
    <definedName name="Macro10" localSheetId="8">#REF!</definedName>
    <definedName name="Macro10" localSheetId="21">#REF!</definedName>
    <definedName name="Macro10">#REF!</definedName>
    <definedName name="Macro2" localSheetId="7">#REF!</definedName>
    <definedName name="Macro2" localSheetId="6">#REF!</definedName>
    <definedName name="Macro2" localSheetId="8">#REF!</definedName>
    <definedName name="Macro2" localSheetId="21">#REF!</definedName>
    <definedName name="Macro2">#REF!</definedName>
    <definedName name="Macro3" localSheetId="7">#REF!</definedName>
    <definedName name="Macro3" localSheetId="6">#REF!</definedName>
    <definedName name="Macro3" localSheetId="8">#REF!</definedName>
    <definedName name="Macro3" localSheetId="21">#REF!</definedName>
    <definedName name="Macro3">#REF!</definedName>
    <definedName name="Macro4" localSheetId="7">#REF!</definedName>
    <definedName name="Macro4" localSheetId="6">#REF!</definedName>
    <definedName name="Macro4" localSheetId="8">#REF!</definedName>
    <definedName name="Macro4" localSheetId="21">#REF!</definedName>
    <definedName name="Macro4">#REF!</definedName>
    <definedName name="Macro5" localSheetId="7">#REF!</definedName>
    <definedName name="Macro5" localSheetId="6">#REF!</definedName>
    <definedName name="Macro5" localSheetId="8">#REF!</definedName>
    <definedName name="Macro5" localSheetId="21">#REF!</definedName>
    <definedName name="Macro5">#REF!</definedName>
    <definedName name="Macro6" localSheetId="7">#REF!</definedName>
    <definedName name="Macro6" localSheetId="6">#REF!</definedName>
    <definedName name="Macro6" localSheetId="8">#REF!</definedName>
    <definedName name="Macro6" localSheetId="21">#REF!</definedName>
    <definedName name="Macro6">#REF!</definedName>
    <definedName name="Macro7" localSheetId="7">#REF!</definedName>
    <definedName name="Macro7" localSheetId="6">#REF!</definedName>
    <definedName name="Macro7" localSheetId="8">#REF!</definedName>
    <definedName name="Macro7" localSheetId="21">#REF!</definedName>
    <definedName name="Macro7">#REF!</definedName>
    <definedName name="Macro8" localSheetId="7">#REF!</definedName>
    <definedName name="Macro8" localSheetId="6">#REF!</definedName>
    <definedName name="Macro8" localSheetId="8">#REF!</definedName>
    <definedName name="Macro8" localSheetId="21">#REF!</definedName>
    <definedName name="Macro8">#REF!</definedName>
    <definedName name="Macro9" localSheetId="7">#REF!</definedName>
    <definedName name="Macro9" localSheetId="6">#REF!</definedName>
    <definedName name="Macro9" localSheetId="8">#REF!</definedName>
    <definedName name="Macro9" localSheetId="21">#REF!</definedName>
    <definedName name="Macro9">#REF!</definedName>
    <definedName name="NombreTabla">"Dummy"</definedName>
    <definedName name="OLE_LINK1" localSheetId="11">Regímenes!$C$52</definedName>
    <definedName name="Print_Area" localSheetId="16">Admón!$B$2:$G$41</definedName>
    <definedName name="Print_Area" localSheetId="22">Afpen!$A$3:$F$124</definedName>
    <definedName name="Print_Area" localSheetId="17">Auto.!$B$1:$G$232</definedName>
    <definedName name="Print_Area" localSheetId="20">Carbón!$B$1:$G$232</definedName>
    <definedName name="Print_Area" localSheetId="4">Convenios!$B$3:$D$40</definedName>
    <definedName name="Print_Area" localSheetId="9">Diaria!$B$2:$G$38</definedName>
    <definedName name="Print_Area" localSheetId="12">Extranjeros!$B$3:$I$138</definedName>
    <definedName name="Print_Area" localSheetId="14">General!$B$1:$G$232</definedName>
    <definedName name="Print_Area" localSheetId="10">Género!$B$3:$J$138</definedName>
    <definedName name="Print_Area" localSheetId="1">Índice!$B$1:$B$35</definedName>
    <definedName name="Print_Area" localSheetId="19">Mar!$B$1:$G$232</definedName>
    <definedName name="Print_Area" localSheetId="2">'Medias mensuales'!$B$1:$J$268</definedName>
    <definedName name="Print_Area" localSheetId="23">'Provincias y CCAA'!$A$59:$F$128</definedName>
    <definedName name="Print_Area" localSheetId="24">'Provincias y CCAA R. General'!$A$1:$E$69</definedName>
    <definedName name="Print_Area" localSheetId="25">'Provincias y CCAA. Variación'!$A$1:$F$67</definedName>
    <definedName name="Print_Area" localSheetId="7">'R. Carbón'!$B$1:$I$109</definedName>
    <definedName name="Print_Area" localSheetId="5">'R. general'!$B$1:$I$162</definedName>
    <definedName name="Print_Area" localSheetId="6">'R. Mar'!$B$1:$I$109</definedName>
    <definedName name="Print_Area" localSheetId="8">'R. Total'!$B$1:$G$162</definedName>
    <definedName name="Print_Area" localSheetId="21">'Reg1 (2)'!$A$3:$F$51</definedName>
    <definedName name="Print_Area" localSheetId="11">Regímenes!$A$1:$H$43</definedName>
    <definedName name="Print_Area" localSheetId="18">'Sectores Autónomos'!$B$1:$G$31</definedName>
    <definedName name="Print_Area" localSheetId="15">'Sectores General'!$B$1:$G$34</definedName>
    <definedName name="Print_Area" localSheetId="3">'Series desestacionalizadas'!$B$1:$I$227</definedName>
    <definedName name="Print_Area" localSheetId="13">Total!$B$1:$G$232</definedName>
    <definedName name="PROVINCIA">[1]PROVINCIAS!$R$3:$R$3000</definedName>
    <definedName name="Recover" localSheetId="7">#REF!</definedName>
    <definedName name="Recover" localSheetId="6">#REF!</definedName>
    <definedName name="Recover" localSheetId="8">#REF!</definedName>
    <definedName name="Recover" localSheetId="21">#REF!</definedName>
    <definedName name="Recover">#REF!</definedName>
    <definedName name="REGIMENES">[1]PROVINCIAS!$P$3:$P$3000</definedName>
    <definedName name="REGIMENESCCAA">'[1]CC.AA'!$F$3:$F$3000</definedName>
    <definedName name="serie1" localSheetId="7">#REF!</definedName>
    <definedName name="serie1" localSheetId="6">#REF!</definedName>
    <definedName name="serie1" localSheetId="8">#REF!</definedName>
    <definedName name="serie2" localSheetId="7">#REF!</definedName>
    <definedName name="serie2" localSheetId="6">#REF!</definedName>
    <definedName name="serie2" localSheetId="8">#REF!</definedName>
    <definedName name="seriea" localSheetId="7">#REF!</definedName>
    <definedName name="seriea" localSheetId="6">#REF!</definedName>
    <definedName name="seriea" localSheetId="8">#REF!</definedName>
    <definedName name="serieb">[1]PROVINCIAS!$P$3:$P$3000</definedName>
    <definedName name="SEXO">[1]PROVINCIAS!$S$3:$S$3000</definedName>
    <definedName name="SEXOCCAA">'[1]CC.AA'!$I$3:$I$3000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1" i="32" l="1"/>
  <c r="D66" i="31"/>
  <c r="C66" i="31"/>
  <c r="B66" i="31"/>
  <c r="C192" i="25"/>
  <c r="C191" i="25"/>
  <c r="E187" i="25"/>
  <c r="K41" i="25"/>
  <c r="K40" i="25"/>
  <c r="J39" i="25"/>
  <c r="K39" i="25" s="1"/>
  <c r="J38" i="25"/>
  <c r="K38" i="25"/>
  <c r="J37" i="25"/>
  <c r="K37" i="25" s="1"/>
  <c r="J36" i="25"/>
  <c r="K36" i="25"/>
  <c r="J35" i="25"/>
  <c r="K35" i="25" s="1"/>
  <c r="J34" i="25"/>
  <c r="K34" i="25"/>
  <c r="J33" i="25"/>
  <c r="K33" i="25" s="1"/>
  <c r="J32" i="25"/>
  <c r="K32" i="25"/>
  <c r="J31" i="25"/>
  <c r="K31" i="25" s="1"/>
  <c r="K30" i="25"/>
  <c r="J29" i="25"/>
  <c r="K29" i="25"/>
  <c r="J28" i="25"/>
  <c r="K28" i="25"/>
  <c r="J26" i="25"/>
  <c r="K26" i="25"/>
  <c r="J25" i="25"/>
  <c r="K25" i="25"/>
  <c r="J24" i="25"/>
  <c r="K24" i="25"/>
  <c r="J23" i="25"/>
  <c r="K23" i="25"/>
  <c r="J22" i="25"/>
  <c r="K22" i="25"/>
  <c r="J21" i="25"/>
  <c r="K21" i="25"/>
  <c r="J20" i="25"/>
  <c r="K20" i="25"/>
  <c r="J19" i="25"/>
  <c r="K19" i="25"/>
  <c r="J18" i="25"/>
  <c r="K18" i="25"/>
  <c r="J17" i="25"/>
  <c r="K17" i="25"/>
  <c r="J16" i="25"/>
  <c r="K16" i="25"/>
  <c r="J15" i="25"/>
  <c r="K15" i="25"/>
  <c r="J14" i="25"/>
  <c r="K14" i="25"/>
  <c r="J13" i="25"/>
  <c r="K13" i="25"/>
  <c r="J12" i="25"/>
  <c r="K12" i="25"/>
  <c r="J11" i="25"/>
  <c r="K11" i="25"/>
  <c r="J10" i="25"/>
  <c r="K10" i="25"/>
  <c r="J9" i="25"/>
  <c r="K9" i="25"/>
  <c r="J8" i="25"/>
  <c r="K8" i="25"/>
  <c r="J42" i="25"/>
  <c r="K42" i="25"/>
  <c r="C191" i="24"/>
  <c r="C190" i="24"/>
  <c r="E187" i="24"/>
  <c r="E186" i="24"/>
  <c r="A33" i="24"/>
  <c r="A79" i="24"/>
  <c r="A13" i="24"/>
  <c r="A73" i="24" s="1"/>
  <c r="A65" i="24"/>
  <c r="A90" i="24"/>
  <c r="A64" i="24"/>
  <c r="A89" i="24"/>
  <c r="J87" i="24" s="1"/>
  <c r="A63" i="24"/>
  <c r="A88" i="24" s="1"/>
  <c r="A59" i="24"/>
  <c r="A87" i="24" s="1"/>
  <c r="J85" i="24"/>
  <c r="A57" i="24"/>
  <c r="A85" i="24"/>
  <c r="A51" i="24"/>
  <c r="A83" i="24"/>
  <c r="A48" i="24"/>
  <c r="A82" i="24"/>
  <c r="A39" i="24"/>
  <c r="A80" i="24"/>
  <c r="A19" i="24"/>
  <c r="A76" i="24" s="1"/>
  <c r="J74" i="24" s="1"/>
  <c r="A18" i="24"/>
  <c r="A75" i="24"/>
  <c r="H68" i="24"/>
  <c r="I67" i="24"/>
  <c r="A67" i="24"/>
  <c r="A92" i="24" s="1"/>
  <c r="I66" i="24"/>
  <c r="A66" i="24"/>
  <c r="A91" i="24"/>
  <c r="I65" i="24"/>
  <c r="I64" i="24"/>
  <c r="I63" i="24"/>
  <c r="I62" i="24"/>
  <c r="A62" i="24"/>
  <c r="I61" i="24"/>
  <c r="A61" i="24"/>
  <c r="I60" i="24"/>
  <c r="A60" i="24"/>
  <c r="I59" i="24"/>
  <c r="I58" i="24"/>
  <c r="A58" i="24"/>
  <c r="A86" i="24" s="1"/>
  <c r="I57" i="24"/>
  <c r="I56" i="24"/>
  <c r="A56" i="24"/>
  <c r="A84" i="24" s="1"/>
  <c r="I55" i="24"/>
  <c r="A55" i="24"/>
  <c r="I54" i="24"/>
  <c r="A54" i="24"/>
  <c r="I53" i="24"/>
  <c r="A53" i="24"/>
  <c r="I52" i="24"/>
  <c r="A52" i="24"/>
  <c r="I51" i="24"/>
  <c r="I50" i="24"/>
  <c r="A50" i="24"/>
  <c r="I49" i="24"/>
  <c r="A49" i="24"/>
  <c r="I48" i="24"/>
  <c r="I47" i="24"/>
  <c r="A47" i="24"/>
  <c r="I46" i="24"/>
  <c r="A46" i="24"/>
  <c r="I45" i="24"/>
  <c r="A45" i="24"/>
  <c r="I44" i="24"/>
  <c r="A44" i="24"/>
  <c r="A81" i="24"/>
  <c r="I43" i="24"/>
  <c r="A43" i="24"/>
  <c r="I42" i="24"/>
  <c r="A42" i="24"/>
  <c r="I41" i="24"/>
  <c r="A41" i="24"/>
  <c r="I40" i="24"/>
  <c r="A40" i="24"/>
  <c r="I39" i="24"/>
  <c r="I38" i="24"/>
  <c r="A38" i="24"/>
  <c r="I37" i="24"/>
  <c r="A37" i="24"/>
  <c r="I36" i="24"/>
  <c r="A36" i="24"/>
  <c r="I35" i="24"/>
  <c r="A35" i="24"/>
  <c r="I34" i="24"/>
  <c r="A34" i="24"/>
  <c r="I33" i="24"/>
  <c r="I32" i="24"/>
  <c r="A32" i="24"/>
  <c r="I31" i="24"/>
  <c r="A31" i="24"/>
  <c r="I30" i="24"/>
  <c r="A30" i="24"/>
  <c r="I29" i="24"/>
  <c r="A29" i="24"/>
  <c r="I28" i="24"/>
  <c r="A28" i="24"/>
  <c r="I27" i="24"/>
  <c r="A27" i="24"/>
  <c r="I26" i="24"/>
  <c r="A26" i="24"/>
  <c r="I25" i="24"/>
  <c r="A25" i="24"/>
  <c r="I24" i="24"/>
  <c r="A24" i="24"/>
  <c r="I23" i="24"/>
  <c r="A23" i="24"/>
  <c r="A78" i="24" s="1"/>
  <c r="I22" i="24"/>
  <c r="A22" i="24"/>
  <c r="A77" i="24"/>
  <c r="I21" i="24"/>
  <c r="A21" i="24"/>
  <c r="I20" i="24"/>
  <c r="A20" i="24"/>
  <c r="I19" i="24"/>
  <c r="A100" i="24"/>
  <c r="I18" i="24"/>
  <c r="I17" i="24"/>
  <c r="A17" i="24"/>
  <c r="A74" i="24" s="1"/>
  <c r="I16" i="24"/>
  <c r="A16" i="24"/>
  <c r="I15" i="24"/>
  <c r="A15" i="24"/>
  <c r="I14" i="24"/>
  <c r="A14" i="24"/>
  <c r="I13" i="24"/>
  <c r="I12" i="24"/>
  <c r="A12" i="24"/>
  <c r="I11" i="24"/>
  <c r="A11" i="24"/>
  <c r="I10" i="24"/>
  <c r="A10" i="24"/>
  <c r="I9" i="24"/>
  <c r="A9" i="24"/>
  <c r="I8" i="24"/>
  <c r="A8" i="24"/>
  <c r="I7" i="24"/>
  <c r="A7" i="24"/>
  <c r="I6" i="24"/>
  <c r="A6" i="24"/>
  <c r="I5" i="24"/>
  <c r="A5" i="24"/>
  <c r="B3" i="24"/>
  <c r="A1" i="24"/>
  <c r="C191" i="23"/>
  <c r="C190" i="23"/>
  <c r="E187" i="23"/>
  <c r="E186" i="23"/>
  <c r="B94" i="23"/>
  <c r="B93" i="23"/>
  <c r="B92" i="23"/>
  <c r="B91" i="23"/>
  <c r="B89" i="23"/>
  <c r="B87" i="23"/>
  <c r="B86" i="23"/>
  <c r="B85" i="23"/>
  <c r="D71" i="23"/>
  <c r="C71" i="23"/>
  <c r="F17" i="23"/>
  <c r="F11" i="23"/>
  <c r="F201" i="22"/>
  <c r="E201" i="22"/>
  <c r="D201" i="22"/>
  <c r="C201" i="22"/>
  <c r="B201" i="22"/>
  <c r="H140" i="22"/>
  <c r="E131" i="22"/>
  <c r="D131" i="22"/>
  <c r="C131" i="22"/>
  <c r="B131" i="22"/>
  <c r="B67" i="24"/>
  <c r="D67" i="24" s="1"/>
  <c r="D268" i="22"/>
  <c r="C268" i="22"/>
  <c r="E267" i="22"/>
  <c r="D267" i="22"/>
  <c r="B267" i="22"/>
  <c r="J124" i="22"/>
  <c r="E266" i="22"/>
  <c r="D266" i="22"/>
  <c r="E66" i="23"/>
  <c r="B64" i="24"/>
  <c r="E265" i="22"/>
  <c r="D265" i="22"/>
  <c r="C265" i="22"/>
  <c r="E264" i="22"/>
  <c r="D264" i="22"/>
  <c r="C264" i="22"/>
  <c r="E64" i="23"/>
  <c r="B62" i="24"/>
  <c r="E263" i="22"/>
  <c r="D263" i="22"/>
  <c r="C263" i="22"/>
  <c r="B61" i="24"/>
  <c r="E262" i="22"/>
  <c r="D262" i="22"/>
  <c r="C262" i="22"/>
  <c r="B262" i="22"/>
  <c r="E261" i="22"/>
  <c r="D261" i="22"/>
  <c r="C261" i="22"/>
  <c r="B59" i="24"/>
  <c r="E260" i="22"/>
  <c r="D260" i="22"/>
  <c r="E60" i="23"/>
  <c r="B58" i="24"/>
  <c r="E259" i="22"/>
  <c r="D259" i="22"/>
  <c r="C259" i="22"/>
  <c r="E59" i="23"/>
  <c r="E258" i="22"/>
  <c r="D258" i="22"/>
  <c r="C258" i="22"/>
  <c r="B56" i="24"/>
  <c r="E257" i="22"/>
  <c r="D257" i="22"/>
  <c r="C257" i="22"/>
  <c r="B257" i="22"/>
  <c r="E256" i="22"/>
  <c r="D256" i="22"/>
  <c r="C256" i="22"/>
  <c r="E56" i="23"/>
  <c r="E255" i="22"/>
  <c r="D255" i="22"/>
  <c r="E55" i="23"/>
  <c r="B53" i="24"/>
  <c r="E254" i="22"/>
  <c r="C254" i="22"/>
  <c r="B52" i="24"/>
  <c r="E253" i="22"/>
  <c r="D253" i="22"/>
  <c r="C253" i="22"/>
  <c r="E53" i="23"/>
  <c r="B51" i="24"/>
  <c r="F51" i="24" s="1"/>
  <c r="E252" i="22"/>
  <c r="D252" i="22"/>
  <c r="C252" i="22"/>
  <c r="B50" i="24"/>
  <c r="E50" i="24" s="1"/>
  <c r="E251" i="22"/>
  <c r="D251" i="22"/>
  <c r="C251" i="22"/>
  <c r="B251" i="22"/>
  <c r="B49" i="24"/>
  <c r="E250" i="22"/>
  <c r="D250" i="22"/>
  <c r="C250" i="22"/>
  <c r="E50" i="23"/>
  <c r="E249" i="22"/>
  <c r="D249" i="22"/>
  <c r="C249" i="22"/>
  <c r="B249" i="22"/>
  <c r="E248" i="22"/>
  <c r="D248" i="22"/>
  <c r="E247" i="22"/>
  <c r="D247" i="22"/>
  <c r="E47" i="23"/>
  <c r="E246" i="22"/>
  <c r="D246" i="22"/>
  <c r="C246" i="22"/>
  <c r="E46" i="23"/>
  <c r="B44" i="24"/>
  <c r="E44" i="24" s="1"/>
  <c r="B81" i="24"/>
  <c r="K79" i="24" s="1"/>
  <c r="E245" i="22"/>
  <c r="C245" i="22"/>
  <c r="B245" i="22"/>
  <c r="F244" i="22"/>
  <c r="E244" i="22"/>
  <c r="D244" i="22"/>
  <c r="C244" i="22"/>
  <c r="E44" i="23"/>
  <c r="E243" i="22"/>
  <c r="D243" i="22"/>
  <c r="C243" i="22"/>
  <c r="B243" i="22"/>
  <c r="B41" i="24"/>
  <c r="E242" i="22"/>
  <c r="C242" i="22"/>
  <c r="B40" i="24"/>
  <c r="E241" i="22"/>
  <c r="D241" i="22"/>
  <c r="C241" i="22"/>
  <c r="E41" i="23"/>
  <c r="E240" i="22"/>
  <c r="D240" i="22"/>
  <c r="C240" i="22"/>
  <c r="E239" i="22"/>
  <c r="D239" i="22"/>
  <c r="C239" i="22"/>
  <c r="E238" i="22"/>
  <c r="D238" i="22"/>
  <c r="C238" i="22"/>
  <c r="E237" i="22"/>
  <c r="D237" i="22"/>
  <c r="C237" i="22"/>
  <c r="E236" i="22"/>
  <c r="D236" i="22"/>
  <c r="C236" i="22"/>
  <c r="B34" i="24"/>
  <c r="E235" i="22"/>
  <c r="D235" i="22"/>
  <c r="C235" i="22"/>
  <c r="B235" i="22"/>
  <c r="E234" i="22"/>
  <c r="D234" i="22"/>
  <c r="E34" i="23"/>
  <c r="B32" i="24"/>
  <c r="E233" i="22"/>
  <c r="D233" i="22"/>
  <c r="B31" i="24"/>
  <c r="E232" i="22"/>
  <c r="D232" i="22"/>
  <c r="B232" i="22"/>
  <c r="E231" i="22"/>
  <c r="D231" i="22"/>
  <c r="E31" i="23"/>
  <c r="E230" i="22"/>
  <c r="D230" i="22"/>
  <c r="E229" i="22"/>
  <c r="D229" i="22"/>
  <c r="C229" i="22"/>
  <c r="B229" i="22"/>
  <c r="E228" i="22"/>
  <c r="D228" i="22"/>
  <c r="B228" i="22"/>
  <c r="B26" i="24"/>
  <c r="E227" i="22"/>
  <c r="D227" i="22"/>
  <c r="C227" i="22"/>
  <c r="B25" i="24"/>
  <c r="E226" i="22"/>
  <c r="D226" i="22"/>
  <c r="C226" i="22"/>
  <c r="E26" i="23"/>
  <c r="E225" i="22"/>
  <c r="D225" i="22"/>
  <c r="E25" i="23"/>
  <c r="B23" i="24"/>
  <c r="E224" i="22"/>
  <c r="D224" i="22"/>
  <c r="C224" i="22"/>
  <c r="B22" i="24"/>
  <c r="E223" i="22"/>
  <c r="D223" i="22"/>
  <c r="C223" i="22"/>
  <c r="E222" i="22"/>
  <c r="D222" i="22"/>
  <c r="C222" i="22"/>
  <c r="B222" i="22"/>
  <c r="E221" i="22"/>
  <c r="D221" i="22"/>
  <c r="C221" i="22"/>
  <c r="E220" i="22"/>
  <c r="D220" i="22"/>
  <c r="C220" i="22"/>
  <c r="E20" i="23"/>
  <c r="J77" i="22"/>
  <c r="E219" i="22"/>
  <c r="D219" i="22"/>
  <c r="C219" i="22"/>
  <c r="B219" i="22"/>
  <c r="B17" i="24"/>
  <c r="E218" i="22"/>
  <c r="D218" i="22"/>
  <c r="C218" i="22"/>
  <c r="E217" i="22"/>
  <c r="D217" i="22"/>
  <c r="C217" i="22"/>
  <c r="E216" i="22"/>
  <c r="D216" i="22"/>
  <c r="C216" i="22"/>
  <c r="B216" i="22"/>
  <c r="B14" i="24"/>
  <c r="E215" i="22"/>
  <c r="D215" i="22"/>
  <c r="C215" i="22"/>
  <c r="B13" i="24"/>
  <c r="K13" i="24" s="1"/>
  <c r="E214" i="22"/>
  <c r="C214" i="22"/>
  <c r="E14" i="23"/>
  <c r="E213" i="22"/>
  <c r="D213" i="22"/>
  <c r="C213" i="22"/>
  <c r="E13" i="23"/>
  <c r="E212" i="22"/>
  <c r="C212" i="22"/>
  <c r="E211" i="22"/>
  <c r="B211" i="22"/>
  <c r="E210" i="22"/>
  <c r="D210" i="22"/>
  <c r="C210" i="22"/>
  <c r="B210" i="22"/>
  <c r="B8" i="24"/>
  <c r="E209" i="22"/>
  <c r="C209" i="22"/>
  <c r="B7" i="24"/>
  <c r="E208" i="22"/>
  <c r="C208" i="22"/>
  <c r="E8" i="23"/>
  <c r="E207" i="22"/>
  <c r="D207" i="22"/>
  <c r="C207" i="22"/>
  <c r="B207" i="22"/>
  <c r="B5" i="24"/>
  <c r="E206" i="22"/>
  <c r="D206" i="22"/>
  <c r="C206" i="22"/>
  <c r="C202" i="21"/>
  <c r="C201" i="21"/>
  <c r="E198" i="21"/>
  <c r="E197" i="21"/>
  <c r="H123" i="21"/>
  <c r="G111" i="21"/>
  <c r="H110" i="21"/>
  <c r="K109" i="21"/>
  <c r="G109" i="21"/>
  <c r="I107" i="21"/>
  <c r="B107" i="21"/>
  <c r="D107" i="21"/>
  <c r="F107" i="21" s="1"/>
  <c r="J107" i="21" s="1"/>
  <c r="I106" i="21"/>
  <c r="D106" i="21"/>
  <c r="F106" i="21" s="1"/>
  <c r="J106" i="21"/>
  <c r="I105" i="21"/>
  <c r="D105" i="21"/>
  <c r="F105" i="21" s="1"/>
  <c r="J105" i="21"/>
  <c r="D104" i="21"/>
  <c r="F104" i="21"/>
  <c r="J104" i="21" s="1"/>
  <c r="I103" i="21"/>
  <c r="D103" i="21"/>
  <c r="F103" i="21" s="1"/>
  <c r="J103" i="21" s="1"/>
  <c r="I102" i="21"/>
  <c r="D102" i="21"/>
  <c r="F102" i="21"/>
  <c r="J102" i="21" s="1"/>
  <c r="I101" i="21"/>
  <c r="D101" i="21"/>
  <c r="F101" i="21"/>
  <c r="J101" i="21" s="1"/>
  <c r="I100" i="21"/>
  <c r="J100" i="21"/>
  <c r="D100" i="21"/>
  <c r="F100" i="21" s="1"/>
  <c r="I99" i="21"/>
  <c r="D99" i="21"/>
  <c r="F99" i="21"/>
  <c r="J99" i="21" s="1"/>
  <c r="I98" i="21"/>
  <c r="D98" i="21"/>
  <c r="F98" i="21" s="1"/>
  <c r="J98" i="21" s="1"/>
  <c r="I97" i="21"/>
  <c r="J97" i="21"/>
  <c r="D97" i="21"/>
  <c r="F97" i="21" s="1"/>
  <c r="I96" i="21"/>
  <c r="D96" i="21"/>
  <c r="F96" i="21" s="1"/>
  <c r="J96" i="21" s="1"/>
  <c r="I95" i="21"/>
  <c r="D95" i="21"/>
  <c r="F95" i="21"/>
  <c r="J95" i="21" s="1"/>
  <c r="I94" i="21"/>
  <c r="J94" i="21"/>
  <c r="D94" i="21"/>
  <c r="F94" i="21" s="1"/>
  <c r="D93" i="21"/>
  <c r="F93" i="21" s="1"/>
  <c r="J93" i="21" s="1"/>
  <c r="J92" i="21"/>
  <c r="F92" i="21"/>
  <c r="D92" i="21"/>
  <c r="I91" i="21"/>
  <c r="D91" i="21"/>
  <c r="F91" i="21" s="1"/>
  <c r="J91" i="21" s="1"/>
  <c r="I90" i="21"/>
  <c r="D90" i="21"/>
  <c r="F90" i="21"/>
  <c r="J90" i="21" s="1"/>
  <c r="I89" i="21"/>
  <c r="F89" i="21"/>
  <c r="J89" i="21"/>
  <c r="D89" i="21"/>
  <c r="I88" i="21"/>
  <c r="D88" i="21"/>
  <c r="F88" i="21"/>
  <c r="J88" i="21" s="1"/>
  <c r="I87" i="21"/>
  <c r="F87" i="21"/>
  <c r="J87" i="21" s="1"/>
  <c r="D87" i="21"/>
  <c r="I86" i="21"/>
  <c r="F86" i="21"/>
  <c r="J86" i="21" s="1"/>
  <c r="D86" i="21"/>
  <c r="J85" i="21"/>
  <c r="F85" i="21"/>
  <c r="D85" i="21"/>
  <c r="J84" i="21"/>
  <c r="D84" i="21"/>
  <c r="F84" i="21" s="1"/>
  <c r="J83" i="21"/>
  <c r="D83" i="21"/>
  <c r="F83" i="21" s="1"/>
  <c r="F82" i="21"/>
  <c r="J82" i="21" s="1"/>
  <c r="D82" i="21"/>
  <c r="D81" i="21"/>
  <c r="F81" i="21" s="1"/>
  <c r="J81" i="21" s="1"/>
  <c r="D80" i="21"/>
  <c r="F80" i="21" s="1"/>
  <c r="J80" i="21" s="1"/>
  <c r="J79" i="21"/>
  <c r="I79" i="21"/>
  <c r="D79" i="21"/>
  <c r="F79" i="21"/>
  <c r="I78" i="21"/>
  <c r="D78" i="21"/>
  <c r="F78" i="21" s="1"/>
  <c r="J78" i="21"/>
  <c r="I77" i="21"/>
  <c r="D77" i="21"/>
  <c r="F77" i="21" s="1"/>
  <c r="J77" i="21" s="1"/>
  <c r="I76" i="21"/>
  <c r="D76" i="21"/>
  <c r="F76" i="21" s="1"/>
  <c r="J76" i="21" s="1"/>
  <c r="I75" i="21"/>
  <c r="D75" i="21"/>
  <c r="F75" i="21" s="1"/>
  <c r="J75" i="21"/>
  <c r="I74" i="21"/>
  <c r="G74" i="21"/>
  <c r="D74" i="21"/>
  <c r="F74" i="21"/>
  <c r="J74" i="21" s="1"/>
  <c r="I73" i="21"/>
  <c r="G73" i="21"/>
  <c r="F73" i="21"/>
  <c r="J73" i="21" s="1"/>
  <c r="D73" i="21"/>
  <c r="I72" i="21"/>
  <c r="G72" i="21"/>
  <c r="F72" i="21"/>
  <c r="J72" i="21" s="1"/>
  <c r="D72" i="21"/>
  <c r="I71" i="21"/>
  <c r="F71" i="21"/>
  <c r="J71" i="21" s="1"/>
  <c r="D71" i="21"/>
  <c r="I70" i="21"/>
  <c r="D70" i="21"/>
  <c r="F70" i="21" s="1"/>
  <c r="J70" i="21" s="1"/>
  <c r="I69" i="21"/>
  <c r="D69" i="21"/>
  <c r="F69" i="21" s="1"/>
  <c r="J69" i="21" s="1"/>
  <c r="F68" i="21"/>
  <c r="J68" i="21" s="1"/>
  <c r="D68" i="21"/>
  <c r="D67" i="21"/>
  <c r="F67" i="21" s="1"/>
  <c r="J67" i="21" s="1"/>
  <c r="D66" i="21"/>
  <c r="F66" i="21" s="1"/>
  <c r="J66" i="21"/>
  <c r="F65" i="21"/>
  <c r="J65" i="21" s="1"/>
  <c r="D65" i="21"/>
  <c r="F64" i="21"/>
  <c r="J64" i="21"/>
  <c r="D64" i="21"/>
  <c r="D63" i="21"/>
  <c r="F63" i="21"/>
  <c r="J63" i="21"/>
  <c r="D62" i="21"/>
  <c r="F62" i="21" s="1"/>
  <c r="J62" i="21" s="1"/>
  <c r="F61" i="21"/>
  <c r="J61" i="21" s="1"/>
  <c r="D61" i="21"/>
  <c r="D60" i="21"/>
  <c r="F60" i="21"/>
  <c r="J60" i="21" s="1"/>
  <c r="J59" i="21"/>
  <c r="D59" i="21"/>
  <c r="F59" i="21" s="1"/>
  <c r="D58" i="21"/>
  <c r="F58" i="21" s="1"/>
  <c r="J58" i="21" s="1"/>
  <c r="D57" i="21"/>
  <c r="F57" i="21" s="1"/>
  <c r="J57" i="21" s="1"/>
  <c r="F56" i="21"/>
  <c r="J56" i="21" s="1"/>
  <c r="D56" i="21"/>
  <c r="G55" i="21"/>
  <c r="F55" i="21"/>
  <c r="J55" i="21" s="1"/>
  <c r="D55" i="21"/>
  <c r="G54" i="21"/>
  <c r="D54" i="21"/>
  <c r="F54" i="21" s="1"/>
  <c r="J54" i="21" s="1"/>
  <c r="G53" i="21"/>
  <c r="D53" i="21"/>
  <c r="F53" i="21"/>
  <c r="J53" i="21" s="1"/>
  <c r="G52" i="21"/>
  <c r="F52" i="21"/>
  <c r="J52" i="21"/>
  <c r="D52" i="21"/>
  <c r="G51" i="21"/>
  <c r="D51" i="21"/>
  <c r="F51" i="21"/>
  <c r="J51" i="21" s="1"/>
  <c r="G50" i="21"/>
  <c r="F50" i="21"/>
  <c r="J50" i="21" s="1"/>
  <c r="D50" i="21"/>
  <c r="D49" i="21"/>
  <c r="F49" i="21"/>
  <c r="J49" i="21" s="1"/>
  <c r="D48" i="21"/>
  <c r="F48" i="21" s="1"/>
  <c r="J48" i="21" s="1"/>
  <c r="F47" i="21"/>
  <c r="J47" i="21" s="1"/>
  <c r="D47" i="21"/>
  <c r="D46" i="21"/>
  <c r="F46" i="21"/>
  <c r="J46" i="21" s="1"/>
  <c r="D45" i="21"/>
  <c r="F45" i="21" s="1"/>
  <c r="J45" i="21" s="1"/>
  <c r="D44" i="21"/>
  <c r="F44" i="21" s="1"/>
  <c r="J44" i="21" s="1"/>
  <c r="D43" i="21"/>
  <c r="F43" i="21" s="1"/>
  <c r="J43" i="21" s="1"/>
  <c r="F42" i="21"/>
  <c r="J42" i="21"/>
  <c r="D42" i="21"/>
  <c r="D41" i="21"/>
  <c r="F41" i="21" s="1"/>
  <c r="J41" i="21" s="1"/>
  <c r="D40" i="21"/>
  <c r="D39" i="21"/>
  <c r="F39" i="21" s="1"/>
  <c r="J39" i="21" s="1"/>
  <c r="K39" i="21"/>
  <c r="D38" i="21"/>
  <c r="F38" i="21" s="1"/>
  <c r="D37" i="21"/>
  <c r="F37" i="21" s="1"/>
  <c r="D36" i="21"/>
  <c r="F36" i="21" s="1"/>
  <c r="K36" i="21" s="1"/>
  <c r="D35" i="21"/>
  <c r="F35" i="21" s="1"/>
  <c r="D34" i="21"/>
  <c r="F34" i="21" s="1"/>
  <c r="K34" i="21" s="1"/>
  <c r="D33" i="21"/>
  <c r="F33" i="21" s="1"/>
  <c r="J33" i="21" s="1"/>
  <c r="K33" i="21"/>
  <c r="D32" i="21"/>
  <c r="F32" i="21" s="1"/>
  <c r="D31" i="21"/>
  <c r="F31" i="21" s="1"/>
  <c r="G30" i="21"/>
  <c r="D30" i="21"/>
  <c r="F30" i="21" s="1"/>
  <c r="H29" i="21"/>
  <c r="D29" i="21"/>
  <c r="F29" i="21" s="1"/>
  <c r="K29" i="21" s="1"/>
  <c r="D28" i="21"/>
  <c r="F28" i="21"/>
  <c r="D27" i="21"/>
  <c r="F27" i="21" s="1"/>
  <c r="J27" i="21" s="1"/>
  <c r="L26" i="21"/>
  <c r="D26" i="21"/>
  <c r="F26" i="21" s="1"/>
  <c r="L25" i="21"/>
  <c r="D25" i="21"/>
  <c r="F25" i="21"/>
  <c r="L24" i="21"/>
  <c r="F24" i="21"/>
  <c r="J24" i="21" s="1"/>
  <c r="K24" i="21"/>
  <c r="D24" i="21"/>
  <c r="L23" i="21"/>
  <c r="D23" i="21"/>
  <c r="F23" i="21" s="1"/>
  <c r="L22" i="21"/>
  <c r="J22" i="21"/>
  <c r="D22" i="21"/>
  <c r="F22" i="21" s="1"/>
  <c r="K22" i="21" s="1"/>
  <c r="L21" i="21"/>
  <c r="F21" i="21"/>
  <c r="D21" i="21"/>
  <c r="L20" i="21"/>
  <c r="F20" i="21"/>
  <c r="D20" i="21"/>
  <c r="L19" i="21"/>
  <c r="D19" i="21"/>
  <c r="F19" i="21" s="1"/>
  <c r="L18" i="21"/>
  <c r="D18" i="21"/>
  <c r="F18" i="21" s="1"/>
  <c r="K18" i="21" s="1"/>
  <c r="L17" i="21"/>
  <c r="F17" i="21"/>
  <c r="D17" i="21"/>
  <c r="L16" i="21"/>
  <c r="K16" i="21"/>
  <c r="D16" i="21"/>
  <c r="F16" i="21"/>
  <c r="J16" i="21" s="1"/>
  <c r="L15" i="21"/>
  <c r="K15" i="21"/>
  <c r="D15" i="21"/>
  <c r="F15" i="21" s="1"/>
  <c r="J15" i="21" s="1"/>
  <c r="L14" i="21"/>
  <c r="D14" i="21"/>
  <c r="F14" i="21"/>
  <c r="J14" i="21" s="1"/>
  <c r="L13" i="21"/>
  <c r="D13" i="21"/>
  <c r="F13" i="21"/>
  <c r="J13" i="21" s="1"/>
  <c r="L12" i="21"/>
  <c r="D12" i="21"/>
  <c r="F12" i="21" s="1"/>
  <c r="J12" i="21" s="1"/>
  <c r="L11" i="21"/>
  <c r="D11" i="21"/>
  <c r="F11" i="21"/>
  <c r="J11" i="21"/>
  <c r="L10" i="21"/>
  <c r="D10" i="21"/>
  <c r="F10" i="21" s="1"/>
  <c r="J10" i="21" s="1"/>
  <c r="L9" i="21"/>
  <c r="D9" i="21"/>
  <c r="F9" i="21" s="1"/>
  <c r="J9" i="21" s="1"/>
  <c r="F8" i="21"/>
  <c r="D8" i="21"/>
  <c r="L7" i="21"/>
  <c r="D7" i="21"/>
  <c r="F7" i="21" s="1"/>
  <c r="G258" i="20"/>
  <c r="F258" i="20"/>
  <c r="E258" i="20"/>
  <c r="D258" i="20"/>
  <c r="G257" i="20"/>
  <c r="F257" i="20"/>
  <c r="E257" i="20"/>
  <c r="D257" i="20"/>
  <c r="G256" i="20"/>
  <c r="F256" i="20"/>
  <c r="E256" i="20"/>
  <c r="D256" i="20"/>
  <c r="G255" i="20"/>
  <c r="F255" i="20"/>
  <c r="E255" i="20"/>
  <c r="D255" i="20"/>
  <c r="G254" i="20"/>
  <c r="F254" i="20"/>
  <c r="E254" i="20"/>
  <c r="D254" i="20"/>
  <c r="G253" i="20"/>
  <c r="F253" i="20"/>
  <c r="E253" i="20"/>
  <c r="D253" i="20"/>
  <c r="G252" i="20"/>
  <c r="F252" i="20"/>
  <c r="E252" i="20"/>
  <c r="D252" i="20"/>
  <c r="G251" i="20"/>
  <c r="F251" i="20"/>
  <c r="E251" i="20"/>
  <c r="D251" i="20"/>
  <c r="G250" i="20"/>
  <c r="F250" i="20"/>
  <c r="E250" i="20"/>
  <c r="D250" i="20"/>
  <c r="G249" i="20"/>
  <c r="F249" i="20"/>
  <c r="E249" i="20"/>
  <c r="D249" i="20"/>
  <c r="G248" i="20"/>
  <c r="F248" i="20"/>
  <c r="E248" i="20"/>
  <c r="D248" i="20"/>
  <c r="G247" i="20"/>
  <c r="F247" i="20"/>
  <c r="E247" i="20"/>
  <c r="D247" i="20"/>
  <c r="G245" i="20"/>
  <c r="F245" i="20"/>
  <c r="E245" i="20"/>
  <c r="D245" i="20"/>
  <c r="G244" i="20"/>
  <c r="F244" i="20"/>
  <c r="E244" i="20"/>
  <c r="D244" i="20"/>
  <c r="G243" i="20"/>
  <c r="F243" i="20"/>
  <c r="E243" i="20"/>
  <c r="D243" i="20"/>
  <c r="G242" i="20"/>
  <c r="F242" i="20"/>
  <c r="E242" i="20"/>
  <c r="D242" i="20"/>
  <c r="G241" i="20"/>
  <c r="F241" i="20"/>
  <c r="E241" i="20"/>
  <c r="D241" i="20"/>
  <c r="G240" i="20"/>
  <c r="F240" i="20"/>
  <c r="E240" i="20"/>
  <c r="D240" i="20"/>
  <c r="G239" i="20"/>
  <c r="F239" i="20"/>
  <c r="E239" i="20"/>
  <c r="D239" i="20"/>
  <c r="G238" i="20"/>
  <c r="F238" i="20"/>
  <c r="E238" i="20"/>
  <c r="D238" i="20"/>
  <c r="G237" i="20"/>
  <c r="F237" i="20"/>
  <c r="E237" i="20"/>
  <c r="D237" i="20"/>
  <c r="G236" i="20"/>
  <c r="F236" i="20"/>
  <c r="E236" i="20"/>
  <c r="D236" i="20"/>
  <c r="G235" i="20"/>
  <c r="F235" i="20"/>
  <c r="E235" i="20"/>
  <c r="D235" i="20"/>
  <c r="G234" i="20"/>
  <c r="F234" i="20"/>
  <c r="E234" i="20"/>
  <c r="D234" i="20"/>
  <c r="G232" i="20"/>
  <c r="F232" i="20"/>
  <c r="E232" i="20"/>
  <c r="D232" i="20"/>
  <c r="G231" i="20"/>
  <c r="F231" i="20"/>
  <c r="E231" i="20"/>
  <c r="D231" i="20"/>
  <c r="G230" i="20"/>
  <c r="F230" i="20"/>
  <c r="E230" i="20"/>
  <c r="D230" i="20"/>
  <c r="G229" i="20"/>
  <c r="F229" i="20"/>
  <c r="E229" i="20"/>
  <c r="D229" i="20"/>
  <c r="G228" i="20"/>
  <c r="F228" i="20"/>
  <c r="E228" i="20"/>
  <c r="D228" i="20"/>
  <c r="G227" i="20"/>
  <c r="F227" i="20"/>
  <c r="E227" i="20"/>
  <c r="D227" i="20"/>
  <c r="G226" i="20"/>
  <c r="F226" i="20"/>
  <c r="E226" i="20"/>
  <c r="D226" i="20"/>
  <c r="G225" i="20"/>
  <c r="F225" i="20"/>
  <c r="E225" i="20"/>
  <c r="D225" i="20"/>
  <c r="G224" i="20"/>
  <c r="F224" i="20"/>
  <c r="E224" i="20"/>
  <c r="D224" i="20"/>
  <c r="G223" i="20"/>
  <c r="F223" i="20"/>
  <c r="E223" i="20"/>
  <c r="D223" i="20"/>
  <c r="G222" i="20"/>
  <c r="F222" i="20"/>
  <c r="E222" i="20"/>
  <c r="D222" i="20"/>
  <c r="G221" i="20"/>
  <c r="F221" i="20"/>
  <c r="E221" i="20"/>
  <c r="D221" i="20"/>
  <c r="G219" i="20"/>
  <c r="F219" i="20"/>
  <c r="E219" i="20"/>
  <c r="D219" i="20"/>
  <c r="G218" i="20"/>
  <c r="F218" i="20"/>
  <c r="E218" i="20"/>
  <c r="D218" i="20"/>
  <c r="G217" i="20"/>
  <c r="F217" i="20"/>
  <c r="E217" i="20"/>
  <c r="D217" i="20"/>
  <c r="G216" i="20"/>
  <c r="F216" i="20"/>
  <c r="E216" i="20"/>
  <c r="D216" i="20"/>
  <c r="G215" i="20"/>
  <c r="F215" i="20"/>
  <c r="E215" i="20"/>
  <c r="D215" i="20"/>
  <c r="G214" i="20"/>
  <c r="F214" i="20"/>
  <c r="E214" i="20"/>
  <c r="D214" i="20"/>
  <c r="G213" i="20"/>
  <c r="F213" i="20"/>
  <c r="E213" i="20"/>
  <c r="D213" i="20"/>
  <c r="G212" i="20"/>
  <c r="F212" i="20"/>
  <c r="E212" i="20"/>
  <c r="D212" i="20"/>
  <c r="G211" i="20"/>
  <c r="F211" i="20"/>
  <c r="E211" i="20"/>
  <c r="D211" i="20"/>
  <c r="G210" i="20"/>
  <c r="F210" i="20"/>
  <c r="E210" i="20"/>
  <c r="D210" i="20"/>
  <c r="G209" i="20"/>
  <c r="F209" i="20"/>
  <c r="E209" i="20"/>
  <c r="D209" i="20"/>
  <c r="G208" i="20"/>
  <c r="F208" i="20"/>
  <c r="E208" i="20"/>
  <c r="D208" i="20"/>
  <c r="G206" i="20"/>
  <c r="F206" i="20"/>
  <c r="E206" i="20"/>
  <c r="D206" i="20"/>
  <c r="G205" i="20"/>
  <c r="F205" i="20"/>
  <c r="E205" i="20"/>
  <c r="D205" i="20"/>
  <c r="G204" i="20"/>
  <c r="F204" i="20"/>
  <c r="E204" i="20"/>
  <c r="D204" i="20"/>
  <c r="G203" i="20"/>
  <c r="F203" i="20"/>
  <c r="E203" i="20"/>
  <c r="D203" i="20"/>
  <c r="G202" i="20"/>
  <c r="F202" i="20"/>
  <c r="E202" i="20"/>
  <c r="D202" i="20"/>
  <c r="G201" i="20"/>
  <c r="F201" i="20"/>
  <c r="E201" i="20"/>
  <c r="D201" i="20"/>
  <c r="G200" i="20"/>
  <c r="F200" i="20"/>
  <c r="E200" i="20"/>
  <c r="D200" i="20"/>
  <c r="G199" i="20"/>
  <c r="F199" i="20"/>
  <c r="E199" i="20"/>
  <c r="D199" i="20"/>
  <c r="G198" i="20"/>
  <c r="F198" i="20"/>
  <c r="E198" i="20"/>
  <c r="D198" i="20"/>
  <c r="G197" i="20"/>
  <c r="F197" i="20"/>
  <c r="E197" i="20"/>
  <c r="D197" i="20"/>
  <c r="G196" i="20"/>
  <c r="F196" i="20"/>
  <c r="E196" i="20"/>
  <c r="D196" i="20"/>
  <c r="G195" i="20"/>
  <c r="F195" i="20"/>
  <c r="E195" i="20"/>
  <c r="D195" i="20"/>
  <c r="G193" i="20"/>
  <c r="F193" i="20"/>
  <c r="E193" i="20"/>
  <c r="D193" i="20"/>
  <c r="G192" i="20"/>
  <c r="F192" i="20"/>
  <c r="E192" i="20"/>
  <c r="D192" i="20"/>
  <c r="G191" i="20"/>
  <c r="F191" i="20"/>
  <c r="E191" i="20"/>
  <c r="D191" i="20"/>
  <c r="G190" i="20"/>
  <c r="F190" i="20"/>
  <c r="E190" i="20"/>
  <c r="D190" i="20"/>
  <c r="F189" i="20"/>
  <c r="E189" i="20"/>
  <c r="D189" i="20"/>
  <c r="G188" i="20"/>
  <c r="F188" i="20"/>
  <c r="E188" i="20"/>
  <c r="D188" i="20"/>
  <c r="G187" i="20"/>
  <c r="F187" i="20"/>
  <c r="E187" i="20"/>
  <c r="D187" i="20"/>
  <c r="G186" i="20"/>
  <c r="F186" i="20"/>
  <c r="E186" i="20"/>
  <c r="D186" i="20"/>
  <c r="G185" i="20"/>
  <c r="F185" i="20"/>
  <c r="E185" i="20"/>
  <c r="D185" i="20"/>
  <c r="G184" i="20"/>
  <c r="F184" i="20"/>
  <c r="E184" i="20"/>
  <c r="D184" i="20"/>
  <c r="G183" i="20"/>
  <c r="F183" i="20"/>
  <c r="E183" i="20"/>
  <c r="D183" i="20"/>
  <c r="G182" i="20"/>
  <c r="F182" i="20"/>
  <c r="E182" i="20"/>
  <c r="D182" i="20"/>
  <c r="G180" i="20"/>
  <c r="F180" i="20"/>
  <c r="E180" i="20"/>
  <c r="D180" i="20"/>
  <c r="G179" i="20"/>
  <c r="F179" i="20"/>
  <c r="E179" i="20"/>
  <c r="D179" i="20"/>
  <c r="G178" i="20"/>
  <c r="F178" i="20"/>
  <c r="E178" i="20"/>
  <c r="D178" i="20"/>
  <c r="G177" i="20"/>
  <c r="F177" i="20"/>
  <c r="E177" i="20"/>
  <c r="D177" i="20"/>
  <c r="F176" i="20"/>
  <c r="E176" i="20"/>
  <c r="D176" i="20"/>
  <c r="G175" i="20"/>
  <c r="F175" i="20"/>
  <c r="E175" i="20"/>
  <c r="D175" i="20"/>
  <c r="G174" i="20"/>
  <c r="F174" i="20"/>
  <c r="E174" i="20"/>
  <c r="D174" i="20"/>
  <c r="G173" i="20"/>
  <c r="F173" i="20"/>
  <c r="E173" i="20"/>
  <c r="D173" i="20"/>
  <c r="G172" i="20"/>
  <c r="F172" i="20"/>
  <c r="E172" i="20"/>
  <c r="D172" i="20"/>
  <c r="G171" i="20"/>
  <c r="F171" i="20"/>
  <c r="E171" i="20"/>
  <c r="D171" i="20"/>
  <c r="G170" i="20"/>
  <c r="F170" i="20"/>
  <c r="E170" i="20"/>
  <c r="D170" i="20"/>
  <c r="G169" i="20"/>
  <c r="F169" i="20"/>
  <c r="E169" i="20"/>
  <c r="D169" i="20"/>
  <c r="G167" i="20"/>
  <c r="F167" i="20"/>
  <c r="E167" i="20"/>
  <c r="D167" i="20"/>
  <c r="G166" i="20"/>
  <c r="F166" i="20"/>
  <c r="E166" i="20"/>
  <c r="D166" i="20"/>
  <c r="G165" i="20"/>
  <c r="F165" i="20"/>
  <c r="E165" i="20"/>
  <c r="D165" i="20"/>
  <c r="G164" i="20"/>
  <c r="F164" i="20"/>
  <c r="E164" i="20"/>
  <c r="D164" i="20"/>
  <c r="G163" i="20"/>
  <c r="F163" i="20"/>
  <c r="E163" i="20"/>
  <c r="D163" i="20"/>
  <c r="G162" i="20"/>
  <c r="F162" i="20"/>
  <c r="E162" i="20"/>
  <c r="D162" i="20"/>
  <c r="G161" i="20"/>
  <c r="F161" i="20"/>
  <c r="E161" i="20"/>
  <c r="D161" i="20"/>
  <c r="G160" i="20"/>
  <c r="F160" i="20"/>
  <c r="E160" i="20"/>
  <c r="D160" i="20"/>
  <c r="G159" i="20"/>
  <c r="F159" i="20"/>
  <c r="E159" i="20"/>
  <c r="D159" i="20"/>
  <c r="G158" i="20"/>
  <c r="F158" i="20"/>
  <c r="E158" i="20"/>
  <c r="D158" i="20"/>
  <c r="G157" i="20"/>
  <c r="F157" i="20"/>
  <c r="E157" i="20"/>
  <c r="D157" i="20"/>
  <c r="G156" i="20"/>
  <c r="F156" i="20"/>
  <c r="E156" i="20"/>
  <c r="D156" i="20"/>
  <c r="G154" i="20"/>
  <c r="F154" i="20"/>
  <c r="E154" i="20"/>
  <c r="D154" i="20"/>
  <c r="G153" i="20"/>
  <c r="F153" i="20"/>
  <c r="E153" i="20"/>
  <c r="D153" i="20"/>
  <c r="G152" i="20"/>
  <c r="F152" i="20"/>
  <c r="E152" i="20"/>
  <c r="D152" i="20"/>
  <c r="G151" i="20"/>
  <c r="F151" i="20"/>
  <c r="E151" i="20"/>
  <c r="D151" i="20"/>
  <c r="G150" i="20"/>
  <c r="F150" i="20"/>
  <c r="E150" i="20"/>
  <c r="D150" i="20"/>
  <c r="G149" i="20"/>
  <c r="F149" i="20"/>
  <c r="E149" i="20"/>
  <c r="D149" i="20"/>
  <c r="G148" i="20"/>
  <c r="F148" i="20"/>
  <c r="E148" i="20"/>
  <c r="D148" i="20"/>
  <c r="G147" i="20"/>
  <c r="F147" i="20"/>
  <c r="E147" i="20"/>
  <c r="D147" i="20"/>
  <c r="G146" i="20"/>
  <c r="F146" i="20"/>
  <c r="E146" i="20"/>
  <c r="D146" i="20"/>
  <c r="G145" i="20"/>
  <c r="F145" i="20"/>
  <c r="E145" i="20"/>
  <c r="D145" i="20"/>
  <c r="G144" i="20"/>
  <c r="F144" i="20"/>
  <c r="E144" i="20"/>
  <c r="D144" i="20"/>
  <c r="G143" i="20"/>
  <c r="F143" i="20"/>
  <c r="E143" i="20"/>
  <c r="D143" i="20"/>
  <c r="G141" i="20"/>
  <c r="F141" i="20"/>
  <c r="E141" i="20"/>
  <c r="D141" i="20"/>
  <c r="G140" i="20"/>
  <c r="F140" i="20"/>
  <c r="E140" i="20"/>
  <c r="D140" i="20"/>
  <c r="G139" i="20"/>
  <c r="F139" i="20"/>
  <c r="E139" i="20"/>
  <c r="D139" i="20"/>
  <c r="G138" i="20"/>
  <c r="F138" i="20"/>
  <c r="E138" i="20"/>
  <c r="D138" i="20"/>
  <c r="G137" i="20"/>
  <c r="F137" i="20"/>
  <c r="E137" i="20"/>
  <c r="D137" i="20"/>
  <c r="G136" i="20"/>
  <c r="F136" i="20"/>
  <c r="E136" i="20"/>
  <c r="D136" i="20"/>
  <c r="G135" i="20"/>
  <c r="F135" i="20"/>
  <c r="E135" i="20"/>
  <c r="D135" i="20"/>
  <c r="G134" i="20"/>
  <c r="F134" i="20"/>
  <c r="E134" i="20"/>
  <c r="D134" i="20"/>
  <c r="G133" i="20"/>
  <c r="F133" i="20"/>
  <c r="E133" i="20"/>
  <c r="D133" i="20"/>
  <c r="G132" i="20"/>
  <c r="F132" i="20"/>
  <c r="E132" i="20"/>
  <c r="D132" i="20"/>
  <c r="G131" i="20"/>
  <c r="F131" i="20"/>
  <c r="E131" i="20"/>
  <c r="D131" i="20"/>
  <c r="G130" i="20"/>
  <c r="F130" i="20"/>
  <c r="E130" i="20"/>
  <c r="D130" i="20"/>
  <c r="G128" i="20"/>
  <c r="F128" i="20"/>
  <c r="E128" i="20"/>
  <c r="D128" i="20"/>
  <c r="G127" i="20"/>
  <c r="F127" i="20"/>
  <c r="E127" i="20"/>
  <c r="D127" i="20"/>
  <c r="G126" i="20"/>
  <c r="F126" i="20"/>
  <c r="E126" i="20"/>
  <c r="D126" i="20"/>
  <c r="G125" i="20"/>
  <c r="F125" i="20"/>
  <c r="E125" i="20"/>
  <c r="D125" i="20"/>
  <c r="G124" i="20"/>
  <c r="F124" i="20"/>
  <c r="E124" i="20"/>
  <c r="D124" i="20"/>
  <c r="G123" i="20"/>
  <c r="F123" i="20"/>
  <c r="E123" i="20"/>
  <c r="D123" i="20"/>
  <c r="G122" i="20"/>
  <c r="F122" i="20"/>
  <c r="E122" i="20"/>
  <c r="D122" i="20"/>
  <c r="G121" i="20"/>
  <c r="F121" i="20"/>
  <c r="E121" i="20"/>
  <c r="D121" i="20"/>
  <c r="G120" i="20"/>
  <c r="F120" i="20"/>
  <c r="E120" i="20"/>
  <c r="D120" i="20"/>
  <c r="G119" i="20"/>
  <c r="F119" i="20"/>
  <c r="E119" i="20"/>
  <c r="D119" i="20"/>
  <c r="G118" i="20"/>
  <c r="F118" i="20"/>
  <c r="E118" i="20"/>
  <c r="D118" i="20"/>
  <c r="G117" i="20"/>
  <c r="F117" i="20"/>
  <c r="E117" i="20"/>
  <c r="D117" i="20"/>
  <c r="G115" i="20"/>
  <c r="F115" i="20"/>
  <c r="E115" i="20"/>
  <c r="D115" i="20"/>
  <c r="G114" i="20"/>
  <c r="F114" i="20"/>
  <c r="E114" i="20"/>
  <c r="D114" i="20"/>
  <c r="G113" i="20"/>
  <c r="F113" i="20"/>
  <c r="E113" i="20"/>
  <c r="D113" i="20"/>
  <c r="G112" i="20"/>
  <c r="F112" i="20"/>
  <c r="E112" i="20"/>
  <c r="D112" i="20"/>
  <c r="G111" i="20"/>
  <c r="F111" i="20"/>
  <c r="E111" i="20"/>
  <c r="D111" i="20"/>
  <c r="G110" i="20"/>
  <c r="F110" i="20"/>
  <c r="E110" i="20"/>
  <c r="D110" i="20"/>
  <c r="G109" i="20"/>
  <c r="F109" i="20"/>
  <c r="E109" i="20"/>
  <c r="D109" i="20"/>
  <c r="G108" i="20"/>
  <c r="F108" i="20"/>
  <c r="E108" i="20"/>
  <c r="D108" i="20"/>
  <c r="G107" i="20"/>
  <c r="F107" i="20"/>
  <c r="E107" i="20"/>
  <c r="D107" i="20"/>
  <c r="G106" i="20"/>
  <c r="F106" i="20"/>
  <c r="E106" i="20"/>
  <c r="D106" i="20"/>
  <c r="G105" i="20"/>
  <c r="F105" i="20"/>
  <c r="E105" i="20"/>
  <c r="D105" i="20"/>
  <c r="G104" i="20"/>
  <c r="F104" i="20"/>
  <c r="E104" i="20"/>
  <c r="D104" i="20"/>
  <c r="G102" i="20"/>
  <c r="F102" i="20"/>
  <c r="E102" i="20"/>
  <c r="D102" i="20"/>
  <c r="G101" i="20"/>
  <c r="F101" i="20"/>
  <c r="E101" i="20"/>
  <c r="D101" i="20"/>
  <c r="G100" i="20"/>
  <c r="F100" i="20"/>
  <c r="E100" i="20"/>
  <c r="D100" i="20"/>
  <c r="G99" i="20"/>
  <c r="F99" i="20"/>
  <c r="E99" i="20"/>
  <c r="D99" i="20"/>
  <c r="G98" i="20"/>
  <c r="F98" i="20"/>
  <c r="E98" i="20"/>
  <c r="D98" i="20"/>
  <c r="G97" i="20"/>
  <c r="F97" i="20"/>
  <c r="E97" i="20"/>
  <c r="D97" i="20"/>
  <c r="G96" i="20"/>
  <c r="F96" i="20"/>
  <c r="E96" i="20"/>
  <c r="D96" i="20"/>
  <c r="G95" i="20"/>
  <c r="F95" i="20"/>
  <c r="E95" i="20"/>
  <c r="D95" i="20"/>
  <c r="G94" i="20"/>
  <c r="F94" i="20"/>
  <c r="E94" i="20"/>
  <c r="D94" i="20"/>
  <c r="G93" i="20"/>
  <c r="F93" i="20"/>
  <c r="E93" i="20"/>
  <c r="D93" i="20"/>
  <c r="G92" i="20"/>
  <c r="F92" i="20"/>
  <c r="E92" i="20"/>
  <c r="D92" i="20"/>
  <c r="G91" i="20"/>
  <c r="F91" i="20"/>
  <c r="E91" i="20"/>
  <c r="D91" i="20"/>
  <c r="G89" i="20"/>
  <c r="F89" i="20"/>
  <c r="E89" i="20"/>
  <c r="D89" i="20"/>
  <c r="G88" i="20"/>
  <c r="F88" i="20"/>
  <c r="E88" i="20"/>
  <c r="D88" i="20"/>
  <c r="G87" i="20"/>
  <c r="F87" i="20"/>
  <c r="E87" i="20"/>
  <c r="D87" i="20"/>
  <c r="G86" i="20"/>
  <c r="F86" i="20"/>
  <c r="E86" i="20"/>
  <c r="D86" i="20"/>
  <c r="G85" i="20"/>
  <c r="F85" i="20"/>
  <c r="E85" i="20"/>
  <c r="D85" i="20"/>
  <c r="G84" i="20"/>
  <c r="F84" i="20"/>
  <c r="E84" i="20"/>
  <c r="D84" i="20"/>
  <c r="G83" i="20"/>
  <c r="F83" i="20"/>
  <c r="E83" i="20"/>
  <c r="D83" i="20"/>
  <c r="G82" i="20"/>
  <c r="F82" i="20"/>
  <c r="E82" i="20"/>
  <c r="D82" i="20"/>
  <c r="G81" i="20"/>
  <c r="F81" i="20"/>
  <c r="E81" i="20"/>
  <c r="D81" i="20"/>
  <c r="G80" i="20"/>
  <c r="F80" i="20"/>
  <c r="E80" i="20"/>
  <c r="D80" i="20"/>
  <c r="G79" i="20"/>
  <c r="F79" i="20"/>
  <c r="E79" i="20"/>
  <c r="D79" i="20"/>
  <c r="G78" i="20"/>
  <c r="F78" i="20"/>
  <c r="E78" i="20"/>
  <c r="D78" i="20"/>
  <c r="G76" i="20"/>
  <c r="F76" i="20"/>
  <c r="E76" i="20"/>
  <c r="D76" i="20"/>
  <c r="G75" i="20"/>
  <c r="F75" i="20"/>
  <c r="E75" i="20"/>
  <c r="D75" i="20"/>
  <c r="G74" i="20"/>
  <c r="F74" i="20"/>
  <c r="E74" i="20"/>
  <c r="D74" i="20"/>
  <c r="G73" i="20"/>
  <c r="F73" i="20"/>
  <c r="E73" i="20"/>
  <c r="D73" i="20"/>
  <c r="G72" i="20"/>
  <c r="F72" i="20"/>
  <c r="E72" i="20"/>
  <c r="D72" i="20"/>
  <c r="G71" i="20"/>
  <c r="F71" i="20"/>
  <c r="E71" i="20"/>
  <c r="D71" i="20"/>
  <c r="G70" i="20"/>
  <c r="F70" i="20"/>
  <c r="E70" i="20"/>
  <c r="D70" i="20"/>
  <c r="G69" i="20"/>
  <c r="F69" i="20"/>
  <c r="E69" i="20"/>
  <c r="D69" i="20"/>
  <c r="G68" i="20"/>
  <c r="F68" i="20"/>
  <c r="E68" i="20"/>
  <c r="D68" i="20"/>
  <c r="G67" i="20"/>
  <c r="F67" i="20"/>
  <c r="E67" i="20"/>
  <c r="D67" i="20"/>
  <c r="G66" i="20"/>
  <c r="F66" i="20"/>
  <c r="E66" i="20"/>
  <c r="D66" i="20"/>
  <c r="G65" i="20"/>
  <c r="F65" i="20"/>
  <c r="E65" i="20"/>
  <c r="D65" i="20"/>
  <c r="G63" i="20"/>
  <c r="F63" i="20"/>
  <c r="E63" i="20"/>
  <c r="D63" i="20"/>
  <c r="G62" i="20"/>
  <c r="F62" i="20"/>
  <c r="E62" i="20"/>
  <c r="D62" i="20"/>
  <c r="G61" i="20"/>
  <c r="F61" i="20"/>
  <c r="E61" i="20"/>
  <c r="D61" i="20"/>
  <c r="G60" i="20"/>
  <c r="F60" i="20"/>
  <c r="E60" i="20"/>
  <c r="D60" i="20"/>
  <c r="G59" i="20"/>
  <c r="F59" i="20"/>
  <c r="E59" i="20"/>
  <c r="D59" i="20"/>
  <c r="G58" i="20"/>
  <c r="F58" i="20"/>
  <c r="E58" i="20"/>
  <c r="D58" i="20"/>
  <c r="G57" i="20"/>
  <c r="F57" i="20"/>
  <c r="E57" i="20"/>
  <c r="D57" i="20"/>
  <c r="G56" i="20"/>
  <c r="F56" i="20"/>
  <c r="E56" i="20"/>
  <c r="D56" i="20"/>
  <c r="G55" i="20"/>
  <c r="F55" i="20"/>
  <c r="E55" i="20"/>
  <c r="D55" i="20"/>
  <c r="G54" i="20"/>
  <c r="F54" i="20"/>
  <c r="E54" i="20"/>
  <c r="D54" i="20"/>
  <c r="G53" i="20"/>
  <c r="F53" i="20"/>
  <c r="E53" i="20"/>
  <c r="D53" i="20"/>
  <c r="G52" i="20"/>
  <c r="F52" i="20"/>
  <c r="E52" i="20"/>
  <c r="D52" i="20"/>
  <c r="G50" i="20"/>
  <c r="F50" i="20"/>
  <c r="E50" i="20"/>
  <c r="D50" i="20"/>
  <c r="G49" i="20"/>
  <c r="F49" i="20"/>
  <c r="E49" i="20"/>
  <c r="D49" i="20"/>
  <c r="G48" i="20"/>
  <c r="F48" i="20"/>
  <c r="E48" i="20"/>
  <c r="D48" i="20"/>
  <c r="G47" i="20"/>
  <c r="F47" i="20"/>
  <c r="E47" i="20"/>
  <c r="D47" i="20"/>
  <c r="G46" i="20"/>
  <c r="F46" i="20"/>
  <c r="E46" i="20"/>
  <c r="D46" i="20"/>
  <c r="G45" i="20"/>
  <c r="F45" i="20"/>
  <c r="E45" i="20"/>
  <c r="D45" i="20"/>
  <c r="G44" i="20"/>
  <c r="F44" i="20"/>
  <c r="E44" i="20"/>
  <c r="D44" i="20"/>
  <c r="G43" i="20"/>
  <c r="F43" i="20"/>
  <c r="E43" i="20"/>
  <c r="D43" i="20"/>
  <c r="G42" i="20"/>
  <c r="F42" i="20"/>
  <c r="E42" i="20"/>
  <c r="D42" i="20"/>
  <c r="G41" i="20"/>
  <c r="F41" i="20"/>
  <c r="E41" i="20"/>
  <c r="D41" i="20"/>
  <c r="G40" i="20"/>
  <c r="F40" i="20"/>
  <c r="E40" i="20"/>
  <c r="D40" i="20"/>
  <c r="G39" i="20"/>
  <c r="F39" i="20"/>
  <c r="E39" i="20"/>
  <c r="D39" i="20"/>
  <c r="G37" i="20"/>
  <c r="F37" i="20"/>
  <c r="E37" i="20"/>
  <c r="D37" i="20"/>
  <c r="G36" i="20"/>
  <c r="F36" i="20"/>
  <c r="E36" i="20"/>
  <c r="D36" i="20"/>
  <c r="G35" i="20"/>
  <c r="F35" i="20"/>
  <c r="E35" i="20"/>
  <c r="D35" i="20"/>
  <c r="G34" i="20"/>
  <c r="F34" i="20"/>
  <c r="E34" i="20"/>
  <c r="D34" i="20"/>
  <c r="G33" i="20"/>
  <c r="F33" i="20"/>
  <c r="E33" i="20"/>
  <c r="D33" i="20"/>
  <c r="G32" i="20"/>
  <c r="F32" i="20"/>
  <c r="E32" i="20"/>
  <c r="D32" i="20"/>
  <c r="G31" i="20"/>
  <c r="F31" i="20"/>
  <c r="E31" i="20"/>
  <c r="D31" i="20"/>
  <c r="G30" i="20"/>
  <c r="F30" i="20"/>
  <c r="E30" i="20"/>
  <c r="D30" i="20"/>
  <c r="G29" i="20"/>
  <c r="F29" i="20"/>
  <c r="E29" i="20"/>
  <c r="D29" i="20"/>
  <c r="G28" i="20"/>
  <c r="F28" i="20"/>
  <c r="E28" i="20"/>
  <c r="D28" i="20"/>
  <c r="G27" i="20"/>
  <c r="F27" i="20"/>
  <c r="E27" i="20"/>
  <c r="D27" i="20"/>
  <c r="G26" i="20"/>
  <c r="F26" i="20"/>
  <c r="E26" i="20"/>
  <c r="D26" i="20"/>
  <c r="G24" i="20"/>
  <c r="F24" i="20"/>
  <c r="E24" i="20"/>
  <c r="D24" i="20"/>
  <c r="G23" i="20"/>
  <c r="F23" i="20"/>
  <c r="E23" i="20"/>
  <c r="D23" i="20"/>
  <c r="G22" i="20"/>
  <c r="F22" i="20"/>
  <c r="E22" i="20"/>
  <c r="D22" i="20"/>
  <c r="E21" i="20"/>
  <c r="D21" i="20"/>
  <c r="E20" i="20"/>
  <c r="D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E13" i="20"/>
  <c r="D13" i="20"/>
  <c r="E11" i="20"/>
  <c r="D11" i="20"/>
  <c r="E10" i="20"/>
  <c r="D10" i="20"/>
  <c r="G258" i="19"/>
  <c r="F258" i="19"/>
  <c r="M258" i="13" s="1"/>
  <c r="E258" i="19"/>
  <c r="D258" i="19"/>
  <c r="G257" i="19"/>
  <c r="F257" i="19"/>
  <c r="M257" i="13" s="1"/>
  <c r="N257" i="13" s="1"/>
  <c r="E257" i="19"/>
  <c r="D257" i="19"/>
  <c r="G256" i="19"/>
  <c r="F256" i="19"/>
  <c r="E256" i="19"/>
  <c r="D256" i="19"/>
  <c r="G255" i="19"/>
  <c r="F255" i="19"/>
  <c r="M255" i="13" s="1"/>
  <c r="N255" i="13" s="1"/>
  <c r="E255" i="19"/>
  <c r="D255" i="19"/>
  <c r="G254" i="19"/>
  <c r="F254" i="19"/>
  <c r="E254" i="19"/>
  <c r="D254" i="19"/>
  <c r="G253" i="19"/>
  <c r="F253" i="19"/>
  <c r="M253" i="13" s="1"/>
  <c r="E253" i="19"/>
  <c r="D253" i="19"/>
  <c r="G252" i="19"/>
  <c r="F252" i="19"/>
  <c r="E252" i="19"/>
  <c r="D252" i="19"/>
  <c r="G251" i="19"/>
  <c r="F251" i="19"/>
  <c r="E251" i="19"/>
  <c r="D251" i="19"/>
  <c r="G250" i="19"/>
  <c r="F250" i="19"/>
  <c r="M250" i="13" s="1"/>
  <c r="E250" i="19"/>
  <c r="D250" i="19"/>
  <c r="G249" i="19"/>
  <c r="F249" i="19"/>
  <c r="M249" i="13" s="1"/>
  <c r="E249" i="19"/>
  <c r="D249" i="19"/>
  <c r="G248" i="19"/>
  <c r="F248" i="19"/>
  <c r="M248" i="13" s="1"/>
  <c r="N248" i="13" s="1"/>
  <c r="E248" i="19"/>
  <c r="D248" i="19"/>
  <c r="G247" i="19"/>
  <c r="F247" i="19"/>
  <c r="M247" i="13" s="1"/>
  <c r="E247" i="19"/>
  <c r="D247" i="19"/>
  <c r="G245" i="19"/>
  <c r="F245" i="19"/>
  <c r="M245" i="13" s="1"/>
  <c r="E245" i="19"/>
  <c r="D245" i="19"/>
  <c r="G244" i="19"/>
  <c r="F244" i="19"/>
  <c r="E244" i="19"/>
  <c r="D244" i="19"/>
  <c r="G243" i="19"/>
  <c r="F243" i="19"/>
  <c r="M243" i="13" s="1"/>
  <c r="N243" i="13" s="1"/>
  <c r="E243" i="19"/>
  <c r="D243" i="19"/>
  <c r="G242" i="19"/>
  <c r="F242" i="19"/>
  <c r="M242" i="13" s="1"/>
  <c r="E242" i="19"/>
  <c r="D242" i="19"/>
  <c r="G241" i="19"/>
  <c r="F241" i="19"/>
  <c r="E241" i="19"/>
  <c r="D241" i="19"/>
  <c r="G240" i="19"/>
  <c r="F240" i="19"/>
  <c r="M240" i="13" s="1"/>
  <c r="N240" i="13" s="1"/>
  <c r="E240" i="19"/>
  <c r="D240" i="19"/>
  <c r="G239" i="19"/>
  <c r="F239" i="19"/>
  <c r="E239" i="19"/>
  <c r="D239" i="19"/>
  <c r="G238" i="19"/>
  <c r="F238" i="19"/>
  <c r="E238" i="19"/>
  <c r="D238" i="19"/>
  <c r="G237" i="19"/>
  <c r="F237" i="19"/>
  <c r="M237" i="13" s="1"/>
  <c r="E237" i="19"/>
  <c r="D237" i="19"/>
  <c r="G236" i="19"/>
  <c r="F236" i="19"/>
  <c r="M236" i="13" s="1"/>
  <c r="N236" i="13" s="1"/>
  <c r="E236" i="19"/>
  <c r="D236" i="19"/>
  <c r="G235" i="19"/>
  <c r="F235" i="19"/>
  <c r="M235" i="13" s="1"/>
  <c r="N235" i="13" s="1"/>
  <c r="E235" i="19"/>
  <c r="D235" i="19"/>
  <c r="G234" i="19"/>
  <c r="F234" i="19"/>
  <c r="M234" i="13" s="1"/>
  <c r="N234" i="13" s="1"/>
  <c r="E234" i="19"/>
  <c r="D234" i="19"/>
  <c r="G232" i="19"/>
  <c r="F232" i="19"/>
  <c r="M232" i="13" s="1"/>
  <c r="N232" i="13" s="1"/>
  <c r="E232" i="19"/>
  <c r="D232" i="19"/>
  <c r="G231" i="19"/>
  <c r="F231" i="19"/>
  <c r="M231" i="13" s="1"/>
  <c r="E231" i="19"/>
  <c r="D231" i="19"/>
  <c r="G230" i="19"/>
  <c r="F230" i="19"/>
  <c r="E230" i="19"/>
  <c r="D230" i="19"/>
  <c r="G229" i="19"/>
  <c r="F229" i="19"/>
  <c r="E229" i="19"/>
  <c r="D229" i="19"/>
  <c r="G228" i="19"/>
  <c r="F228" i="19"/>
  <c r="M228" i="13" s="1"/>
  <c r="E228" i="19"/>
  <c r="D228" i="19"/>
  <c r="G227" i="19"/>
  <c r="F227" i="19"/>
  <c r="E227" i="19"/>
  <c r="D227" i="19"/>
  <c r="G226" i="19"/>
  <c r="F226" i="19"/>
  <c r="M226" i="13" s="1"/>
  <c r="N226" i="13" s="1"/>
  <c r="E226" i="19"/>
  <c r="D226" i="19"/>
  <c r="G225" i="19"/>
  <c r="F225" i="19"/>
  <c r="M225" i="13" s="1"/>
  <c r="N225" i="13" s="1"/>
  <c r="E225" i="19"/>
  <c r="D225" i="19"/>
  <c r="G224" i="19"/>
  <c r="F224" i="19"/>
  <c r="E224" i="19"/>
  <c r="D224" i="19"/>
  <c r="G223" i="19"/>
  <c r="F223" i="19"/>
  <c r="M223" i="13" s="1"/>
  <c r="E223" i="19"/>
  <c r="D223" i="19"/>
  <c r="G222" i="19"/>
  <c r="F222" i="19"/>
  <c r="E222" i="19"/>
  <c r="D222" i="19"/>
  <c r="G221" i="19"/>
  <c r="F221" i="19"/>
  <c r="M221" i="13" s="1"/>
  <c r="N221" i="13" s="1"/>
  <c r="E221" i="19"/>
  <c r="D221" i="19"/>
  <c r="G219" i="19"/>
  <c r="F219" i="19"/>
  <c r="M219" i="13" s="1"/>
  <c r="E219" i="19"/>
  <c r="D219" i="19"/>
  <c r="G218" i="19"/>
  <c r="F218" i="19"/>
  <c r="M218" i="13" s="1"/>
  <c r="N218" i="13" s="1"/>
  <c r="E218" i="19"/>
  <c r="D218" i="19"/>
  <c r="G217" i="19"/>
  <c r="F217" i="19"/>
  <c r="M217" i="13" s="1"/>
  <c r="N217" i="13" s="1"/>
  <c r="E217" i="19"/>
  <c r="D217" i="19"/>
  <c r="G216" i="19"/>
  <c r="F216" i="19"/>
  <c r="M216" i="13" s="1"/>
  <c r="E216" i="19"/>
  <c r="D216" i="19"/>
  <c r="G215" i="19"/>
  <c r="F215" i="19"/>
  <c r="E215" i="19"/>
  <c r="D215" i="19"/>
  <c r="G214" i="19"/>
  <c r="F214" i="19"/>
  <c r="E214" i="19"/>
  <c r="D214" i="19"/>
  <c r="G213" i="19"/>
  <c r="F213" i="19"/>
  <c r="E213" i="19"/>
  <c r="D213" i="19"/>
  <c r="G212" i="19"/>
  <c r="F212" i="19"/>
  <c r="M212" i="13" s="1"/>
  <c r="E212" i="19"/>
  <c r="D212" i="19"/>
  <c r="G211" i="19"/>
  <c r="F211" i="19"/>
  <c r="E211" i="19"/>
  <c r="D211" i="19"/>
  <c r="G210" i="19"/>
  <c r="F210" i="19"/>
  <c r="E210" i="19"/>
  <c r="D210" i="19"/>
  <c r="G209" i="19"/>
  <c r="F209" i="19"/>
  <c r="E209" i="19"/>
  <c r="D209" i="19"/>
  <c r="G208" i="19"/>
  <c r="F208" i="19"/>
  <c r="E208" i="19"/>
  <c r="D208" i="19"/>
  <c r="G206" i="19"/>
  <c r="F206" i="19"/>
  <c r="E206" i="19"/>
  <c r="D206" i="19"/>
  <c r="G205" i="19"/>
  <c r="F205" i="19"/>
  <c r="E205" i="19"/>
  <c r="D205" i="19"/>
  <c r="G204" i="19"/>
  <c r="F204" i="19"/>
  <c r="M204" i="13" s="1"/>
  <c r="E204" i="19"/>
  <c r="D204" i="19"/>
  <c r="G203" i="19"/>
  <c r="F203" i="19"/>
  <c r="E203" i="19"/>
  <c r="D203" i="19"/>
  <c r="G202" i="19"/>
  <c r="F202" i="19"/>
  <c r="E202" i="19"/>
  <c r="D202" i="19"/>
  <c r="G201" i="19"/>
  <c r="F201" i="19"/>
  <c r="M201" i="13" s="1"/>
  <c r="N201" i="13" s="1"/>
  <c r="E201" i="19"/>
  <c r="D201" i="19"/>
  <c r="G200" i="19"/>
  <c r="F200" i="19"/>
  <c r="M200" i="13" s="1"/>
  <c r="E200" i="19"/>
  <c r="D200" i="19"/>
  <c r="G199" i="19"/>
  <c r="F199" i="19"/>
  <c r="E199" i="19"/>
  <c r="D199" i="19"/>
  <c r="G198" i="19"/>
  <c r="F198" i="19"/>
  <c r="M198" i="13" s="1"/>
  <c r="N198" i="13" s="1"/>
  <c r="E198" i="19"/>
  <c r="D198" i="19"/>
  <c r="G197" i="19"/>
  <c r="F197" i="19"/>
  <c r="E197" i="19"/>
  <c r="D197" i="19"/>
  <c r="G196" i="19"/>
  <c r="F196" i="19"/>
  <c r="M196" i="13" s="1"/>
  <c r="N196" i="13" s="1"/>
  <c r="E196" i="19"/>
  <c r="D196" i="19"/>
  <c r="G195" i="19"/>
  <c r="F195" i="19"/>
  <c r="E195" i="19"/>
  <c r="D195" i="19"/>
  <c r="G193" i="19"/>
  <c r="F193" i="19"/>
  <c r="E193" i="19"/>
  <c r="D193" i="19"/>
  <c r="G192" i="19"/>
  <c r="F192" i="19"/>
  <c r="E192" i="19"/>
  <c r="D192" i="19"/>
  <c r="G191" i="19"/>
  <c r="F191" i="19"/>
  <c r="E191" i="19"/>
  <c r="D191" i="19"/>
  <c r="G190" i="19"/>
  <c r="F190" i="19"/>
  <c r="M190" i="13" s="1"/>
  <c r="N190" i="13" s="1"/>
  <c r="E190" i="19"/>
  <c r="D190" i="19"/>
  <c r="F189" i="19"/>
  <c r="E189" i="19"/>
  <c r="D189" i="19"/>
  <c r="G188" i="19"/>
  <c r="F188" i="19"/>
  <c r="E188" i="19"/>
  <c r="D188" i="19"/>
  <c r="G187" i="19"/>
  <c r="F187" i="19"/>
  <c r="E187" i="19"/>
  <c r="D187" i="19"/>
  <c r="G186" i="19"/>
  <c r="F186" i="19"/>
  <c r="E186" i="19"/>
  <c r="D186" i="19"/>
  <c r="G185" i="19"/>
  <c r="F185" i="19"/>
  <c r="E185" i="19"/>
  <c r="D185" i="19"/>
  <c r="G184" i="19"/>
  <c r="F184" i="19"/>
  <c r="E184" i="19"/>
  <c r="D184" i="19"/>
  <c r="G183" i="19"/>
  <c r="F183" i="19"/>
  <c r="E183" i="19"/>
  <c r="D183" i="19"/>
  <c r="G182" i="19"/>
  <c r="F182" i="19"/>
  <c r="E182" i="19"/>
  <c r="D182" i="19"/>
  <c r="G180" i="19"/>
  <c r="F180" i="19"/>
  <c r="E180" i="19"/>
  <c r="D180" i="19"/>
  <c r="G179" i="19"/>
  <c r="F179" i="19"/>
  <c r="E179" i="19"/>
  <c r="D179" i="19"/>
  <c r="G178" i="19"/>
  <c r="F178" i="19"/>
  <c r="E178" i="19"/>
  <c r="D178" i="19"/>
  <c r="G177" i="19"/>
  <c r="F177" i="19"/>
  <c r="E177" i="19"/>
  <c r="D177" i="19"/>
  <c r="F176" i="19"/>
  <c r="E176" i="19"/>
  <c r="D176" i="19"/>
  <c r="G175" i="19"/>
  <c r="F175" i="19"/>
  <c r="E175" i="19"/>
  <c r="D175" i="19"/>
  <c r="K175" i="13" s="1"/>
  <c r="L175" i="13" s="1"/>
  <c r="G174" i="19"/>
  <c r="F174" i="19"/>
  <c r="E174" i="19"/>
  <c r="D174" i="19"/>
  <c r="K174" i="13" s="1"/>
  <c r="G173" i="19"/>
  <c r="F173" i="19"/>
  <c r="E173" i="19"/>
  <c r="D173" i="19"/>
  <c r="K173" i="13" s="1"/>
  <c r="L173" i="13" s="1"/>
  <c r="G172" i="19"/>
  <c r="F172" i="19"/>
  <c r="E172" i="19"/>
  <c r="D172" i="19"/>
  <c r="K172" i="13" s="1"/>
  <c r="G171" i="19"/>
  <c r="F171" i="19"/>
  <c r="E171" i="19"/>
  <c r="D171" i="19"/>
  <c r="G170" i="19"/>
  <c r="F170" i="19"/>
  <c r="E170" i="19"/>
  <c r="D170" i="19"/>
  <c r="G169" i="19"/>
  <c r="F169" i="19"/>
  <c r="E169" i="19"/>
  <c r="D169" i="19"/>
  <c r="G167" i="19"/>
  <c r="F167" i="19"/>
  <c r="E167" i="19"/>
  <c r="D167" i="19"/>
  <c r="G166" i="19"/>
  <c r="F166" i="19"/>
  <c r="E166" i="19"/>
  <c r="D166" i="19"/>
  <c r="G165" i="19"/>
  <c r="F165" i="19"/>
  <c r="E165" i="19"/>
  <c r="D165" i="19"/>
  <c r="G164" i="19"/>
  <c r="F164" i="19"/>
  <c r="E164" i="19"/>
  <c r="D164" i="19"/>
  <c r="G163" i="19"/>
  <c r="F163" i="19"/>
  <c r="E163" i="19"/>
  <c r="D163" i="19"/>
  <c r="G162" i="19"/>
  <c r="F162" i="19"/>
  <c r="E162" i="19"/>
  <c r="D162" i="19"/>
  <c r="G161" i="19"/>
  <c r="F161" i="19"/>
  <c r="E161" i="19"/>
  <c r="D161" i="19"/>
  <c r="G160" i="19"/>
  <c r="F160" i="19"/>
  <c r="E160" i="19"/>
  <c r="D160" i="19"/>
  <c r="G159" i="19"/>
  <c r="F159" i="19"/>
  <c r="E159" i="19"/>
  <c r="D159" i="19"/>
  <c r="G158" i="19"/>
  <c r="F158" i="19"/>
  <c r="E158" i="19"/>
  <c r="D158" i="19"/>
  <c r="G157" i="19"/>
  <c r="F157" i="19"/>
  <c r="E157" i="19"/>
  <c r="D157" i="19"/>
  <c r="G156" i="19"/>
  <c r="F156" i="19"/>
  <c r="E156" i="19"/>
  <c r="D156" i="19"/>
  <c r="G154" i="19"/>
  <c r="F154" i="19"/>
  <c r="E154" i="19"/>
  <c r="D154" i="19"/>
  <c r="G153" i="19"/>
  <c r="F153" i="19"/>
  <c r="E153" i="19"/>
  <c r="D153" i="19"/>
  <c r="G152" i="19"/>
  <c r="F152" i="19"/>
  <c r="E152" i="19"/>
  <c r="D152" i="19"/>
  <c r="G151" i="19"/>
  <c r="F151" i="19"/>
  <c r="E151" i="19"/>
  <c r="D151" i="19"/>
  <c r="G150" i="19"/>
  <c r="F150" i="19"/>
  <c r="E150" i="19"/>
  <c r="D150" i="19"/>
  <c r="G149" i="19"/>
  <c r="F149" i="19"/>
  <c r="E149" i="19"/>
  <c r="D149" i="19"/>
  <c r="G148" i="19"/>
  <c r="F148" i="19"/>
  <c r="E148" i="19"/>
  <c r="D148" i="19"/>
  <c r="G147" i="19"/>
  <c r="F147" i="19"/>
  <c r="E147" i="19"/>
  <c r="D147" i="19"/>
  <c r="G146" i="19"/>
  <c r="F146" i="19"/>
  <c r="E146" i="19"/>
  <c r="D146" i="19"/>
  <c r="G145" i="19"/>
  <c r="F145" i="19"/>
  <c r="E145" i="19"/>
  <c r="D145" i="19"/>
  <c r="G144" i="19"/>
  <c r="F144" i="19"/>
  <c r="E144" i="19"/>
  <c r="D144" i="19"/>
  <c r="G143" i="19"/>
  <c r="F143" i="19"/>
  <c r="E143" i="19"/>
  <c r="D143" i="19"/>
  <c r="G141" i="19"/>
  <c r="F141" i="19"/>
  <c r="E141" i="19"/>
  <c r="D141" i="19"/>
  <c r="G140" i="19"/>
  <c r="F140" i="19"/>
  <c r="E140" i="19"/>
  <c r="D140" i="19"/>
  <c r="G139" i="19"/>
  <c r="F139" i="19"/>
  <c r="E139" i="19"/>
  <c r="D139" i="19"/>
  <c r="G138" i="19"/>
  <c r="F138" i="19"/>
  <c r="E138" i="19"/>
  <c r="D138" i="19"/>
  <c r="G137" i="19"/>
  <c r="F137" i="19"/>
  <c r="E137" i="19"/>
  <c r="D137" i="19"/>
  <c r="G136" i="19"/>
  <c r="F136" i="19"/>
  <c r="E136" i="19"/>
  <c r="D136" i="19"/>
  <c r="G135" i="19"/>
  <c r="F135" i="19"/>
  <c r="E135" i="19"/>
  <c r="D135" i="19"/>
  <c r="G134" i="19"/>
  <c r="F134" i="19"/>
  <c r="E134" i="19"/>
  <c r="D134" i="19"/>
  <c r="G133" i="19"/>
  <c r="F133" i="19"/>
  <c r="E133" i="19"/>
  <c r="D133" i="19"/>
  <c r="G132" i="19"/>
  <c r="F132" i="19"/>
  <c r="E132" i="19"/>
  <c r="D132" i="19"/>
  <c r="G131" i="19"/>
  <c r="F131" i="19"/>
  <c r="E131" i="19"/>
  <c r="D131" i="19"/>
  <c r="G130" i="19"/>
  <c r="F130" i="19"/>
  <c r="E130" i="19"/>
  <c r="D130" i="19"/>
  <c r="G128" i="19"/>
  <c r="F128" i="19"/>
  <c r="E128" i="19"/>
  <c r="D128" i="19"/>
  <c r="G127" i="19"/>
  <c r="F127" i="19"/>
  <c r="E127" i="19"/>
  <c r="D127" i="19"/>
  <c r="G126" i="19"/>
  <c r="F126" i="19"/>
  <c r="E126" i="19"/>
  <c r="D126" i="19"/>
  <c r="G125" i="19"/>
  <c r="F125" i="19"/>
  <c r="E125" i="19"/>
  <c r="D125" i="19"/>
  <c r="G124" i="19"/>
  <c r="F124" i="19"/>
  <c r="E124" i="19"/>
  <c r="D124" i="19"/>
  <c r="G123" i="19"/>
  <c r="F123" i="19"/>
  <c r="E123" i="19"/>
  <c r="D123" i="19"/>
  <c r="G122" i="19"/>
  <c r="F122" i="19"/>
  <c r="E122" i="19"/>
  <c r="D122" i="19"/>
  <c r="G121" i="19"/>
  <c r="F121" i="19"/>
  <c r="E121" i="19"/>
  <c r="D121" i="19"/>
  <c r="G120" i="19"/>
  <c r="F120" i="19"/>
  <c r="E120" i="19"/>
  <c r="D120" i="19"/>
  <c r="G119" i="19"/>
  <c r="F119" i="19"/>
  <c r="E119" i="19"/>
  <c r="D119" i="19"/>
  <c r="G118" i="19"/>
  <c r="F118" i="19"/>
  <c r="E118" i="19"/>
  <c r="D118" i="19"/>
  <c r="G117" i="19"/>
  <c r="F117" i="19"/>
  <c r="E117" i="19"/>
  <c r="D117" i="19"/>
  <c r="G115" i="19"/>
  <c r="F115" i="19"/>
  <c r="E115" i="19"/>
  <c r="D115" i="19"/>
  <c r="G114" i="19"/>
  <c r="F114" i="19"/>
  <c r="E114" i="19"/>
  <c r="D114" i="19"/>
  <c r="G113" i="19"/>
  <c r="F113" i="19"/>
  <c r="E113" i="19"/>
  <c r="D113" i="19"/>
  <c r="G112" i="19"/>
  <c r="F112" i="19"/>
  <c r="E112" i="19"/>
  <c r="D112" i="19"/>
  <c r="G111" i="19"/>
  <c r="F111" i="19"/>
  <c r="E111" i="19"/>
  <c r="D111" i="19"/>
  <c r="G110" i="19"/>
  <c r="F110" i="19"/>
  <c r="E110" i="19"/>
  <c r="D110" i="19"/>
  <c r="G109" i="19"/>
  <c r="F109" i="19"/>
  <c r="E109" i="19"/>
  <c r="D109" i="19"/>
  <c r="G108" i="19"/>
  <c r="F108" i="19"/>
  <c r="E108" i="19"/>
  <c r="D108" i="19"/>
  <c r="G107" i="19"/>
  <c r="F107" i="19"/>
  <c r="E107" i="19"/>
  <c r="D107" i="19"/>
  <c r="G106" i="19"/>
  <c r="F106" i="19"/>
  <c r="E106" i="19"/>
  <c r="D106" i="19"/>
  <c r="G105" i="19"/>
  <c r="F105" i="19"/>
  <c r="E105" i="19"/>
  <c r="D105" i="19"/>
  <c r="G104" i="19"/>
  <c r="F104" i="19"/>
  <c r="E104" i="19"/>
  <c r="D104" i="19"/>
  <c r="G102" i="19"/>
  <c r="F102" i="19"/>
  <c r="E102" i="19"/>
  <c r="D102" i="19"/>
  <c r="G101" i="19"/>
  <c r="F101" i="19"/>
  <c r="E101" i="19"/>
  <c r="D101" i="19"/>
  <c r="G100" i="19"/>
  <c r="F100" i="19"/>
  <c r="E100" i="19"/>
  <c r="D100" i="19"/>
  <c r="G99" i="19"/>
  <c r="F99" i="19"/>
  <c r="E99" i="19"/>
  <c r="D99" i="19"/>
  <c r="G98" i="19"/>
  <c r="F98" i="19"/>
  <c r="E98" i="19"/>
  <c r="D98" i="19"/>
  <c r="G97" i="19"/>
  <c r="F97" i="19"/>
  <c r="E97" i="19"/>
  <c r="D97" i="19"/>
  <c r="G96" i="19"/>
  <c r="F96" i="19"/>
  <c r="E96" i="19"/>
  <c r="D96" i="19"/>
  <c r="G95" i="19"/>
  <c r="F95" i="19"/>
  <c r="E95" i="19"/>
  <c r="D95" i="19"/>
  <c r="G94" i="19"/>
  <c r="F94" i="19"/>
  <c r="E94" i="19"/>
  <c r="D94" i="19"/>
  <c r="G93" i="19"/>
  <c r="F93" i="19"/>
  <c r="E93" i="19"/>
  <c r="D93" i="19"/>
  <c r="G92" i="19"/>
  <c r="F92" i="19"/>
  <c r="E92" i="19"/>
  <c r="D92" i="19"/>
  <c r="G91" i="19"/>
  <c r="F91" i="19"/>
  <c r="E91" i="19"/>
  <c r="D91" i="19"/>
  <c r="G89" i="19"/>
  <c r="F89" i="19"/>
  <c r="E89" i="19"/>
  <c r="D89" i="19"/>
  <c r="G88" i="19"/>
  <c r="F88" i="19"/>
  <c r="E88" i="19"/>
  <c r="D88" i="19"/>
  <c r="G87" i="19"/>
  <c r="F87" i="19"/>
  <c r="E87" i="19"/>
  <c r="D87" i="19"/>
  <c r="G86" i="19"/>
  <c r="F86" i="19"/>
  <c r="E86" i="19"/>
  <c r="D86" i="19"/>
  <c r="G85" i="19"/>
  <c r="F85" i="19"/>
  <c r="E85" i="19"/>
  <c r="D85" i="19"/>
  <c r="G84" i="19"/>
  <c r="F84" i="19"/>
  <c r="E84" i="19"/>
  <c r="D84" i="19"/>
  <c r="G83" i="19"/>
  <c r="F83" i="19"/>
  <c r="E83" i="19"/>
  <c r="D83" i="19"/>
  <c r="G82" i="19"/>
  <c r="F82" i="19"/>
  <c r="E82" i="19"/>
  <c r="D82" i="19"/>
  <c r="G81" i="19"/>
  <c r="F81" i="19"/>
  <c r="E81" i="19"/>
  <c r="D81" i="19"/>
  <c r="G80" i="19"/>
  <c r="F80" i="19"/>
  <c r="E80" i="19"/>
  <c r="D80" i="19"/>
  <c r="G79" i="19"/>
  <c r="F79" i="19"/>
  <c r="E79" i="19"/>
  <c r="D79" i="19"/>
  <c r="G78" i="19"/>
  <c r="F78" i="19"/>
  <c r="E78" i="19"/>
  <c r="D78" i="19"/>
  <c r="G76" i="19"/>
  <c r="F76" i="19"/>
  <c r="E76" i="19"/>
  <c r="D76" i="19"/>
  <c r="G75" i="19"/>
  <c r="F75" i="19"/>
  <c r="E75" i="19"/>
  <c r="D75" i="19"/>
  <c r="G74" i="19"/>
  <c r="F74" i="19"/>
  <c r="E74" i="19"/>
  <c r="D74" i="19"/>
  <c r="G73" i="19"/>
  <c r="F73" i="19"/>
  <c r="E73" i="19"/>
  <c r="D73" i="19"/>
  <c r="G72" i="19"/>
  <c r="F72" i="19"/>
  <c r="E72" i="19"/>
  <c r="D72" i="19"/>
  <c r="G71" i="19"/>
  <c r="F71" i="19"/>
  <c r="E71" i="19"/>
  <c r="D71" i="19"/>
  <c r="G70" i="19"/>
  <c r="F70" i="19"/>
  <c r="E70" i="19"/>
  <c r="D70" i="19"/>
  <c r="G69" i="19"/>
  <c r="F69" i="19"/>
  <c r="E69" i="19"/>
  <c r="D69" i="19"/>
  <c r="G68" i="19"/>
  <c r="F68" i="19"/>
  <c r="E68" i="19"/>
  <c r="D68" i="19"/>
  <c r="G67" i="19"/>
  <c r="F67" i="19"/>
  <c r="E67" i="19"/>
  <c r="D67" i="19"/>
  <c r="G66" i="19"/>
  <c r="F66" i="19"/>
  <c r="E66" i="19"/>
  <c r="D66" i="19"/>
  <c r="G65" i="19"/>
  <c r="F65" i="19"/>
  <c r="E65" i="19"/>
  <c r="D65" i="19"/>
  <c r="G63" i="19"/>
  <c r="F63" i="19"/>
  <c r="E63" i="19"/>
  <c r="D63" i="19"/>
  <c r="G62" i="19"/>
  <c r="F62" i="19"/>
  <c r="E62" i="19"/>
  <c r="D62" i="19"/>
  <c r="G61" i="19"/>
  <c r="F61" i="19"/>
  <c r="E61" i="19"/>
  <c r="D61" i="19"/>
  <c r="G60" i="19"/>
  <c r="F60" i="19"/>
  <c r="E60" i="19"/>
  <c r="D60" i="19"/>
  <c r="G59" i="19"/>
  <c r="F59" i="19"/>
  <c r="E59" i="19"/>
  <c r="D59" i="19"/>
  <c r="G58" i="19"/>
  <c r="F58" i="19"/>
  <c r="E58" i="19"/>
  <c r="D58" i="19"/>
  <c r="G57" i="19"/>
  <c r="F57" i="19"/>
  <c r="E57" i="19"/>
  <c r="D57" i="19"/>
  <c r="G56" i="19"/>
  <c r="F56" i="19"/>
  <c r="E56" i="19"/>
  <c r="D56" i="19"/>
  <c r="G55" i="19"/>
  <c r="F55" i="19"/>
  <c r="E55" i="19"/>
  <c r="D55" i="19"/>
  <c r="G54" i="19"/>
  <c r="F54" i="19"/>
  <c r="E54" i="19"/>
  <c r="D54" i="19"/>
  <c r="G53" i="19"/>
  <c r="F53" i="19"/>
  <c r="E53" i="19"/>
  <c r="D53" i="19"/>
  <c r="G52" i="19"/>
  <c r="F52" i="19"/>
  <c r="E52" i="19"/>
  <c r="D52" i="19"/>
  <c r="G50" i="19"/>
  <c r="F50" i="19"/>
  <c r="E50" i="19"/>
  <c r="D50" i="19"/>
  <c r="G49" i="19"/>
  <c r="F49" i="19"/>
  <c r="E49" i="19"/>
  <c r="D49" i="19"/>
  <c r="G48" i="19"/>
  <c r="F48" i="19"/>
  <c r="E48" i="19"/>
  <c r="D48" i="19"/>
  <c r="G47" i="19"/>
  <c r="F47" i="19"/>
  <c r="E47" i="19"/>
  <c r="D47" i="19"/>
  <c r="G46" i="19"/>
  <c r="F46" i="19"/>
  <c r="E46" i="19"/>
  <c r="D46" i="19"/>
  <c r="G45" i="19"/>
  <c r="F45" i="19"/>
  <c r="E45" i="19"/>
  <c r="D45" i="19"/>
  <c r="G44" i="19"/>
  <c r="F44" i="19"/>
  <c r="E44" i="19"/>
  <c r="D44" i="19"/>
  <c r="G43" i="19"/>
  <c r="F43" i="19"/>
  <c r="E43" i="19"/>
  <c r="D43" i="19"/>
  <c r="G42" i="19"/>
  <c r="F42" i="19"/>
  <c r="E42" i="19"/>
  <c r="D42" i="19"/>
  <c r="G41" i="19"/>
  <c r="F41" i="19"/>
  <c r="E41" i="19"/>
  <c r="D41" i="19"/>
  <c r="G40" i="19"/>
  <c r="F40" i="19"/>
  <c r="E40" i="19"/>
  <c r="D40" i="19"/>
  <c r="G39" i="19"/>
  <c r="F39" i="19"/>
  <c r="E39" i="19"/>
  <c r="D39" i="19"/>
  <c r="G37" i="19"/>
  <c r="F37" i="19"/>
  <c r="E37" i="19"/>
  <c r="D37" i="19"/>
  <c r="G36" i="19"/>
  <c r="F36" i="19"/>
  <c r="E36" i="19"/>
  <c r="D36" i="19"/>
  <c r="G35" i="19"/>
  <c r="F35" i="19"/>
  <c r="E35" i="19"/>
  <c r="D35" i="19"/>
  <c r="G34" i="19"/>
  <c r="F34" i="19"/>
  <c r="E34" i="19"/>
  <c r="D34" i="19"/>
  <c r="G33" i="19"/>
  <c r="F33" i="19"/>
  <c r="E33" i="19"/>
  <c r="D33" i="19"/>
  <c r="G32" i="19"/>
  <c r="F32" i="19"/>
  <c r="E32" i="19"/>
  <c r="D32" i="19"/>
  <c r="G31" i="19"/>
  <c r="F31" i="19"/>
  <c r="E31" i="19"/>
  <c r="D31" i="19"/>
  <c r="G30" i="19"/>
  <c r="F30" i="19"/>
  <c r="E30" i="19"/>
  <c r="D30" i="19"/>
  <c r="G29" i="19"/>
  <c r="F29" i="19"/>
  <c r="E29" i="19"/>
  <c r="D29" i="19"/>
  <c r="G28" i="19"/>
  <c r="F28" i="19"/>
  <c r="E28" i="19"/>
  <c r="D28" i="19"/>
  <c r="G27" i="19"/>
  <c r="F27" i="19"/>
  <c r="E27" i="19"/>
  <c r="D27" i="19"/>
  <c r="G26" i="19"/>
  <c r="F26" i="19"/>
  <c r="E26" i="19"/>
  <c r="D26" i="19"/>
  <c r="G24" i="19"/>
  <c r="F24" i="19"/>
  <c r="E24" i="19"/>
  <c r="D24" i="19"/>
  <c r="G23" i="19"/>
  <c r="F23" i="19"/>
  <c r="E23" i="19"/>
  <c r="D23" i="19"/>
  <c r="G22" i="19"/>
  <c r="F22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E16" i="19"/>
  <c r="D16" i="19"/>
  <c r="E15" i="19"/>
  <c r="D15" i="19"/>
  <c r="E14" i="19"/>
  <c r="D14" i="19"/>
  <c r="E13" i="19"/>
  <c r="D13" i="19"/>
  <c r="E11" i="19"/>
  <c r="D11" i="19"/>
  <c r="E10" i="19"/>
  <c r="D10" i="19"/>
  <c r="C191" i="18"/>
  <c r="C190" i="18"/>
  <c r="E187" i="18"/>
  <c r="E186" i="18"/>
  <c r="C34" i="18"/>
  <c r="C33" i="18"/>
  <c r="I32" i="18"/>
  <c r="J31" i="18"/>
  <c r="I31" i="18"/>
  <c r="J30" i="18"/>
  <c r="I30" i="18"/>
  <c r="C30" i="18"/>
  <c r="G29" i="18"/>
  <c r="N29" i="18"/>
  <c r="F29" i="18"/>
  <c r="E29" i="18"/>
  <c r="M29" i="18" s="1"/>
  <c r="D29" i="18"/>
  <c r="M28" i="18"/>
  <c r="G28" i="18"/>
  <c r="N28" i="18" s="1"/>
  <c r="F28" i="18"/>
  <c r="E28" i="18"/>
  <c r="D28" i="18"/>
  <c r="G27" i="18"/>
  <c r="N27" i="18" s="1"/>
  <c r="F27" i="18"/>
  <c r="E27" i="18"/>
  <c r="M27" i="18" s="1"/>
  <c r="D27" i="18"/>
  <c r="G26" i="18"/>
  <c r="N26" i="18" s="1"/>
  <c r="F26" i="18"/>
  <c r="E26" i="18"/>
  <c r="M26" i="18" s="1"/>
  <c r="D26" i="18"/>
  <c r="G25" i="18"/>
  <c r="N25" i="18"/>
  <c r="F25" i="18"/>
  <c r="E25" i="18"/>
  <c r="M25" i="18" s="1"/>
  <c r="D25" i="18"/>
  <c r="M24" i="18"/>
  <c r="G24" i="18"/>
  <c r="N24" i="18" s="1"/>
  <c r="F24" i="18"/>
  <c r="E24" i="18"/>
  <c r="D24" i="18"/>
  <c r="G23" i="18"/>
  <c r="N23" i="18" s="1"/>
  <c r="F23" i="18"/>
  <c r="E23" i="18"/>
  <c r="M23" i="18" s="1"/>
  <c r="D23" i="18"/>
  <c r="G22" i="18"/>
  <c r="N22" i="18" s="1"/>
  <c r="F22" i="18"/>
  <c r="E22" i="18"/>
  <c r="M22" i="18" s="1"/>
  <c r="D22" i="18"/>
  <c r="G21" i="18"/>
  <c r="N21" i="18"/>
  <c r="F21" i="18"/>
  <c r="E21" i="18"/>
  <c r="M21" i="18" s="1"/>
  <c r="D21" i="18"/>
  <c r="G20" i="18"/>
  <c r="N20" i="18" s="1"/>
  <c r="F20" i="18"/>
  <c r="E20" i="18"/>
  <c r="M20" i="18"/>
  <c r="D20" i="18"/>
  <c r="G19" i="18"/>
  <c r="N19" i="18" s="1"/>
  <c r="F19" i="18"/>
  <c r="E19" i="18"/>
  <c r="M19" i="18" s="1"/>
  <c r="D19" i="18"/>
  <c r="G18" i="18"/>
  <c r="N18" i="18"/>
  <c r="F18" i="18"/>
  <c r="E18" i="18"/>
  <c r="M18" i="18" s="1"/>
  <c r="D18" i="18"/>
  <c r="G17" i="18"/>
  <c r="N17" i="18"/>
  <c r="F17" i="18"/>
  <c r="E17" i="18"/>
  <c r="M17" i="18" s="1"/>
  <c r="D17" i="18"/>
  <c r="N16" i="18"/>
  <c r="G16" i="18"/>
  <c r="F16" i="18"/>
  <c r="E16" i="18"/>
  <c r="M16" i="18" s="1"/>
  <c r="D16" i="18"/>
  <c r="G15" i="18"/>
  <c r="N15" i="18" s="1"/>
  <c r="F15" i="18"/>
  <c r="E15" i="18"/>
  <c r="M15" i="18" s="1"/>
  <c r="D15" i="18"/>
  <c r="G14" i="18"/>
  <c r="N14" i="18"/>
  <c r="F14" i="18"/>
  <c r="E14" i="18"/>
  <c r="M14" i="18"/>
  <c r="D14" i="18"/>
  <c r="G13" i="18"/>
  <c r="N13" i="18" s="1"/>
  <c r="F13" i="18"/>
  <c r="E13" i="18"/>
  <c r="M13" i="18" s="1"/>
  <c r="D13" i="18"/>
  <c r="G12" i="18"/>
  <c r="N12" i="18" s="1"/>
  <c r="F12" i="18"/>
  <c r="E12" i="18"/>
  <c r="M12" i="18" s="1"/>
  <c r="D12" i="18"/>
  <c r="G11" i="18"/>
  <c r="N11" i="18"/>
  <c r="F11" i="18"/>
  <c r="E11" i="18"/>
  <c r="M11" i="18" s="1"/>
  <c r="D11" i="18"/>
  <c r="N10" i="18"/>
  <c r="G10" i="18"/>
  <c r="F10" i="18"/>
  <c r="E10" i="18"/>
  <c r="M10" i="18"/>
  <c r="D10" i="18"/>
  <c r="G9" i="18"/>
  <c r="N9" i="18" s="1"/>
  <c r="F9" i="18"/>
  <c r="E9" i="18"/>
  <c r="M9" i="18" s="1"/>
  <c r="D9" i="18"/>
  <c r="C6" i="18"/>
  <c r="G232" i="17"/>
  <c r="F232" i="17"/>
  <c r="E232" i="17"/>
  <c r="D232" i="17"/>
  <c r="G231" i="17"/>
  <c r="F231" i="17"/>
  <c r="E231" i="17"/>
  <c r="D231" i="17"/>
  <c r="G230" i="17"/>
  <c r="F230" i="17"/>
  <c r="E230" i="17"/>
  <c r="D230" i="17"/>
  <c r="G229" i="17"/>
  <c r="F229" i="17"/>
  <c r="E229" i="17"/>
  <c r="D229" i="17"/>
  <c r="G228" i="17"/>
  <c r="F228" i="17"/>
  <c r="E228" i="17"/>
  <c r="D228" i="17"/>
  <c r="G227" i="17"/>
  <c r="F227" i="17"/>
  <c r="E227" i="17"/>
  <c r="D227" i="17"/>
  <c r="G226" i="17"/>
  <c r="F226" i="17"/>
  <c r="E226" i="17"/>
  <c r="D226" i="17"/>
  <c r="G225" i="17"/>
  <c r="F225" i="17"/>
  <c r="E225" i="17"/>
  <c r="D225" i="17"/>
  <c r="G224" i="17"/>
  <c r="F224" i="17"/>
  <c r="E224" i="17"/>
  <c r="D224" i="17"/>
  <c r="G223" i="17"/>
  <c r="F223" i="17"/>
  <c r="E223" i="17"/>
  <c r="D223" i="17"/>
  <c r="G222" i="17"/>
  <c r="F222" i="17"/>
  <c r="E222" i="17"/>
  <c r="D222" i="17"/>
  <c r="G221" i="17"/>
  <c r="F221" i="17"/>
  <c r="E221" i="17"/>
  <c r="D221" i="17"/>
  <c r="G219" i="17"/>
  <c r="F219" i="17"/>
  <c r="E219" i="17"/>
  <c r="D219" i="17"/>
  <c r="G218" i="17"/>
  <c r="F218" i="17"/>
  <c r="E218" i="17"/>
  <c r="D218" i="17"/>
  <c r="G217" i="17"/>
  <c r="F217" i="17"/>
  <c r="E217" i="17"/>
  <c r="D217" i="17"/>
  <c r="G216" i="17"/>
  <c r="F216" i="17"/>
  <c r="E216" i="17"/>
  <c r="D216" i="17"/>
  <c r="G215" i="17"/>
  <c r="F215" i="17"/>
  <c r="E215" i="17"/>
  <c r="D215" i="17"/>
  <c r="G214" i="17"/>
  <c r="F214" i="17"/>
  <c r="E214" i="17"/>
  <c r="D214" i="17"/>
  <c r="G213" i="17"/>
  <c r="F213" i="17"/>
  <c r="E213" i="17"/>
  <c r="D213" i="17"/>
  <c r="G212" i="17"/>
  <c r="F212" i="17"/>
  <c r="E212" i="17"/>
  <c r="D212" i="17"/>
  <c r="G211" i="17"/>
  <c r="F211" i="17"/>
  <c r="E211" i="17"/>
  <c r="D211" i="17"/>
  <c r="G210" i="17"/>
  <c r="F210" i="17"/>
  <c r="E210" i="17"/>
  <c r="D210" i="17"/>
  <c r="G209" i="17"/>
  <c r="F209" i="17"/>
  <c r="E209" i="17"/>
  <c r="D209" i="17"/>
  <c r="G208" i="17"/>
  <c r="F208" i="17"/>
  <c r="E208" i="17"/>
  <c r="D208" i="17"/>
  <c r="G206" i="17"/>
  <c r="F206" i="17"/>
  <c r="E206" i="17"/>
  <c r="D206" i="17"/>
  <c r="G205" i="17"/>
  <c r="F205" i="17"/>
  <c r="E205" i="17"/>
  <c r="D205" i="17"/>
  <c r="G204" i="17"/>
  <c r="F204" i="17"/>
  <c r="E204" i="17"/>
  <c r="D204" i="17"/>
  <c r="G203" i="17"/>
  <c r="F203" i="17"/>
  <c r="E203" i="17"/>
  <c r="D203" i="17"/>
  <c r="G202" i="17"/>
  <c r="F202" i="17"/>
  <c r="E202" i="17"/>
  <c r="D202" i="17"/>
  <c r="G201" i="17"/>
  <c r="F201" i="17"/>
  <c r="E201" i="17"/>
  <c r="D201" i="17"/>
  <c r="G200" i="17"/>
  <c r="F200" i="17"/>
  <c r="E200" i="17"/>
  <c r="D200" i="17"/>
  <c r="G199" i="17"/>
  <c r="F199" i="17"/>
  <c r="E199" i="17"/>
  <c r="D199" i="17"/>
  <c r="G198" i="17"/>
  <c r="F198" i="17"/>
  <c r="E198" i="17"/>
  <c r="D198" i="17"/>
  <c r="G197" i="17"/>
  <c r="F197" i="17"/>
  <c r="E197" i="17"/>
  <c r="D197" i="17"/>
  <c r="G196" i="17"/>
  <c r="F196" i="17"/>
  <c r="E196" i="17"/>
  <c r="D196" i="17"/>
  <c r="G195" i="17"/>
  <c r="F195" i="17"/>
  <c r="E195" i="17"/>
  <c r="D195" i="17"/>
  <c r="G193" i="17"/>
  <c r="F193" i="17"/>
  <c r="E193" i="17"/>
  <c r="D193" i="17"/>
  <c r="G192" i="17"/>
  <c r="F192" i="17"/>
  <c r="E192" i="17"/>
  <c r="D192" i="17"/>
  <c r="G191" i="17"/>
  <c r="F191" i="17"/>
  <c r="E191" i="17"/>
  <c r="D191" i="17"/>
  <c r="G190" i="17"/>
  <c r="F190" i="17"/>
  <c r="E190" i="17"/>
  <c r="D190" i="17"/>
  <c r="F189" i="17"/>
  <c r="E189" i="17"/>
  <c r="D189" i="17"/>
  <c r="G188" i="17"/>
  <c r="F188" i="17"/>
  <c r="E188" i="17"/>
  <c r="D188" i="17"/>
  <c r="G187" i="17"/>
  <c r="F187" i="17"/>
  <c r="M187" i="13" s="1"/>
  <c r="E187" i="17"/>
  <c r="D187" i="17"/>
  <c r="G186" i="17"/>
  <c r="F186" i="17"/>
  <c r="E186" i="17"/>
  <c r="D186" i="17"/>
  <c r="G185" i="17"/>
  <c r="F185" i="17"/>
  <c r="E185" i="17"/>
  <c r="D185" i="17"/>
  <c r="G184" i="17"/>
  <c r="F184" i="17"/>
  <c r="E184" i="17"/>
  <c r="D184" i="17"/>
  <c r="G183" i="17"/>
  <c r="F183" i="17"/>
  <c r="E183" i="17"/>
  <c r="D183" i="17"/>
  <c r="G182" i="17"/>
  <c r="F182" i="17"/>
  <c r="E182" i="17"/>
  <c r="D182" i="17"/>
  <c r="G180" i="17"/>
  <c r="F180" i="17"/>
  <c r="M180" i="13" s="1"/>
  <c r="E180" i="17"/>
  <c r="D180" i="17"/>
  <c r="G179" i="17"/>
  <c r="F179" i="17"/>
  <c r="E179" i="17"/>
  <c r="D179" i="17"/>
  <c r="G178" i="17"/>
  <c r="F178" i="17"/>
  <c r="E178" i="17"/>
  <c r="D178" i="17"/>
  <c r="G177" i="17"/>
  <c r="F177" i="17"/>
  <c r="M177" i="13" s="1"/>
  <c r="E177" i="17"/>
  <c r="D177" i="17"/>
  <c r="F176" i="17"/>
  <c r="M176" i="13" s="1"/>
  <c r="N176" i="13" s="1"/>
  <c r="E176" i="17"/>
  <c r="D176" i="17"/>
  <c r="G175" i="17"/>
  <c r="F175" i="17"/>
  <c r="M175" i="13" s="1"/>
  <c r="E175" i="17"/>
  <c r="D175" i="17"/>
  <c r="G174" i="17"/>
  <c r="F174" i="17"/>
  <c r="M174" i="13" s="1"/>
  <c r="N174" i="13" s="1"/>
  <c r="E174" i="17"/>
  <c r="D174" i="17"/>
  <c r="G173" i="17"/>
  <c r="F173" i="17"/>
  <c r="M173" i="13" s="1"/>
  <c r="N173" i="13" s="1"/>
  <c r="E173" i="17"/>
  <c r="D173" i="17"/>
  <c r="G172" i="17"/>
  <c r="F172" i="17"/>
  <c r="M172" i="13" s="1"/>
  <c r="N172" i="13" s="1"/>
  <c r="E172" i="17"/>
  <c r="D172" i="17"/>
  <c r="G171" i="17"/>
  <c r="F171" i="17"/>
  <c r="M171" i="13" s="1"/>
  <c r="N171" i="13" s="1"/>
  <c r="E171" i="17"/>
  <c r="D171" i="17"/>
  <c r="G170" i="17"/>
  <c r="F170" i="17"/>
  <c r="M170" i="13" s="1"/>
  <c r="N170" i="13" s="1"/>
  <c r="E170" i="17"/>
  <c r="D170" i="17"/>
  <c r="G169" i="17"/>
  <c r="F169" i="17"/>
  <c r="M169" i="13" s="1"/>
  <c r="E169" i="17"/>
  <c r="D169" i="17"/>
  <c r="G167" i="17"/>
  <c r="F167" i="17"/>
  <c r="E167" i="17"/>
  <c r="D167" i="17"/>
  <c r="G166" i="17"/>
  <c r="F166" i="17"/>
  <c r="E166" i="17"/>
  <c r="D166" i="17"/>
  <c r="G165" i="17"/>
  <c r="F165" i="17"/>
  <c r="E165" i="17"/>
  <c r="D165" i="17"/>
  <c r="G164" i="17"/>
  <c r="F164" i="17"/>
  <c r="E164" i="17"/>
  <c r="D164" i="17"/>
  <c r="G163" i="17"/>
  <c r="F163" i="17"/>
  <c r="E163" i="17"/>
  <c r="D163" i="17"/>
  <c r="G162" i="17"/>
  <c r="F162" i="17"/>
  <c r="E162" i="17"/>
  <c r="D162" i="17"/>
  <c r="G161" i="17"/>
  <c r="F161" i="17"/>
  <c r="E161" i="17"/>
  <c r="D161" i="17"/>
  <c r="G160" i="17"/>
  <c r="F160" i="17"/>
  <c r="E160" i="17"/>
  <c r="D160" i="17"/>
  <c r="G159" i="17"/>
  <c r="F159" i="17"/>
  <c r="E159" i="17"/>
  <c r="D159" i="17"/>
  <c r="G158" i="17"/>
  <c r="F158" i="17"/>
  <c r="E158" i="17"/>
  <c r="D158" i="17"/>
  <c r="G157" i="17"/>
  <c r="F157" i="17"/>
  <c r="E157" i="17"/>
  <c r="D157" i="17"/>
  <c r="G156" i="17"/>
  <c r="F156" i="17"/>
  <c r="E156" i="17"/>
  <c r="D156" i="17"/>
  <c r="G154" i="17"/>
  <c r="F154" i="17"/>
  <c r="E154" i="17"/>
  <c r="D154" i="17"/>
  <c r="G153" i="17"/>
  <c r="F153" i="17"/>
  <c r="E153" i="17"/>
  <c r="D153" i="17"/>
  <c r="G152" i="17"/>
  <c r="F152" i="17"/>
  <c r="E152" i="17"/>
  <c r="D152" i="17"/>
  <c r="G151" i="17"/>
  <c r="F151" i="17"/>
  <c r="E151" i="17"/>
  <c r="D151" i="17"/>
  <c r="G150" i="17"/>
  <c r="F150" i="17"/>
  <c r="E150" i="17"/>
  <c r="D150" i="17"/>
  <c r="G149" i="17"/>
  <c r="F149" i="17"/>
  <c r="E149" i="17"/>
  <c r="D149" i="17"/>
  <c r="G148" i="17"/>
  <c r="F148" i="17"/>
  <c r="E148" i="17"/>
  <c r="D148" i="17"/>
  <c r="G147" i="17"/>
  <c r="F147" i="17"/>
  <c r="E147" i="17"/>
  <c r="D147" i="17"/>
  <c r="G146" i="17"/>
  <c r="F146" i="17"/>
  <c r="E146" i="17"/>
  <c r="D146" i="17"/>
  <c r="G145" i="17"/>
  <c r="F145" i="17"/>
  <c r="E145" i="17"/>
  <c r="D145" i="17"/>
  <c r="G144" i="17"/>
  <c r="F144" i="17"/>
  <c r="E144" i="17"/>
  <c r="D144" i="17"/>
  <c r="G143" i="17"/>
  <c r="F143" i="17"/>
  <c r="E143" i="17"/>
  <c r="D143" i="17"/>
  <c r="G141" i="17"/>
  <c r="F141" i="17"/>
  <c r="E141" i="17"/>
  <c r="D141" i="17"/>
  <c r="G140" i="17"/>
  <c r="F140" i="17"/>
  <c r="E140" i="17"/>
  <c r="D140" i="17"/>
  <c r="G139" i="17"/>
  <c r="F139" i="17"/>
  <c r="E139" i="17"/>
  <c r="D139" i="17"/>
  <c r="G138" i="17"/>
  <c r="F138" i="17"/>
  <c r="E138" i="17"/>
  <c r="D138" i="17"/>
  <c r="G137" i="17"/>
  <c r="F137" i="17"/>
  <c r="E137" i="17"/>
  <c r="D137" i="17"/>
  <c r="G136" i="17"/>
  <c r="F136" i="17"/>
  <c r="E136" i="17"/>
  <c r="D136" i="17"/>
  <c r="G135" i="17"/>
  <c r="F135" i="17"/>
  <c r="E135" i="17"/>
  <c r="D135" i="17"/>
  <c r="G134" i="17"/>
  <c r="F134" i="17"/>
  <c r="E134" i="17"/>
  <c r="D134" i="17"/>
  <c r="G133" i="17"/>
  <c r="F133" i="17"/>
  <c r="E133" i="17"/>
  <c r="D133" i="17"/>
  <c r="G132" i="17"/>
  <c r="F132" i="17"/>
  <c r="E132" i="17"/>
  <c r="D132" i="17"/>
  <c r="G131" i="17"/>
  <c r="F131" i="17"/>
  <c r="E131" i="17"/>
  <c r="D131" i="17"/>
  <c r="G130" i="17"/>
  <c r="F130" i="17"/>
  <c r="E130" i="17"/>
  <c r="D130" i="17"/>
  <c r="G128" i="17"/>
  <c r="F128" i="17"/>
  <c r="E128" i="17"/>
  <c r="D128" i="17"/>
  <c r="G127" i="17"/>
  <c r="F127" i="17"/>
  <c r="E127" i="17"/>
  <c r="D127" i="17"/>
  <c r="G126" i="17"/>
  <c r="F126" i="17"/>
  <c r="E126" i="17"/>
  <c r="D126" i="17"/>
  <c r="G125" i="17"/>
  <c r="F125" i="17"/>
  <c r="E125" i="17"/>
  <c r="D125" i="17"/>
  <c r="G124" i="17"/>
  <c r="F124" i="17"/>
  <c r="E124" i="17"/>
  <c r="D124" i="17"/>
  <c r="G123" i="17"/>
  <c r="F123" i="17"/>
  <c r="E123" i="17"/>
  <c r="D123" i="17"/>
  <c r="G122" i="17"/>
  <c r="F122" i="17"/>
  <c r="E122" i="17"/>
  <c r="D122" i="17"/>
  <c r="G121" i="17"/>
  <c r="F121" i="17"/>
  <c r="E121" i="17"/>
  <c r="D121" i="17"/>
  <c r="G120" i="17"/>
  <c r="F120" i="17"/>
  <c r="E120" i="17"/>
  <c r="D120" i="17"/>
  <c r="G119" i="17"/>
  <c r="F119" i="17"/>
  <c r="E119" i="17"/>
  <c r="D119" i="17"/>
  <c r="G118" i="17"/>
  <c r="F118" i="17"/>
  <c r="E118" i="17"/>
  <c r="D118" i="17"/>
  <c r="G117" i="17"/>
  <c r="F117" i="17"/>
  <c r="E117" i="17"/>
  <c r="D117" i="17"/>
  <c r="G115" i="17"/>
  <c r="F115" i="17"/>
  <c r="E115" i="17"/>
  <c r="D115" i="17"/>
  <c r="G114" i="17"/>
  <c r="F114" i="17"/>
  <c r="E114" i="17"/>
  <c r="D114" i="17"/>
  <c r="G113" i="17"/>
  <c r="F113" i="17"/>
  <c r="E113" i="17"/>
  <c r="D113" i="17"/>
  <c r="G112" i="17"/>
  <c r="F112" i="17"/>
  <c r="E112" i="17"/>
  <c r="D112" i="17"/>
  <c r="G111" i="17"/>
  <c r="F111" i="17"/>
  <c r="E111" i="17"/>
  <c r="D111" i="17"/>
  <c r="G110" i="17"/>
  <c r="F110" i="17"/>
  <c r="E110" i="17"/>
  <c r="D110" i="17"/>
  <c r="G109" i="17"/>
  <c r="F109" i="17"/>
  <c r="E109" i="17"/>
  <c r="D109" i="17"/>
  <c r="G108" i="17"/>
  <c r="F108" i="17"/>
  <c r="E108" i="17"/>
  <c r="D108" i="17"/>
  <c r="G107" i="17"/>
  <c r="F107" i="17"/>
  <c r="E107" i="17"/>
  <c r="D107" i="17"/>
  <c r="G106" i="17"/>
  <c r="F106" i="17"/>
  <c r="E106" i="17"/>
  <c r="D106" i="17"/>
  <c r="G105" i="17"/>
  <c r="F105" i="17"/>
  <c r="E105" i="17"/>
  <c r="D105" i="17"/>
  <c r="G104" i="17"/>
  <c r="F104" i="17"/>
  <c r="E104" i="17"/>
  <c r="D104" i="17"/>
  <c r="G102" i="17"/>
  <c r="F102" i="17"/>
  <c r="E102" i="17"/>
  <c r="D102" i="17"/>
  <c r="G101" i="17"/>
  <c r="F101" i="17"/>
  <c r="E101" i="17"/>
  <c r="D101" i="17"/>
  <c r="G100" i="17"/>
  <c r="F100" i="17"/>
  <c r="E100" i="17"/>
  <c r="D100" i="17"/>
  <c r="G99" i="17"/>
  <c r="F99" i="17"/>
  <c r="E99" i="17"/>
  <c r="D99" i="17"/>
  <c r="G98" i="17"/>
  <c r="F98" i="17"/>
  <c r="E98" i="17"/>
  <c r="D98" i="17"/>
  <c r="G97" i="17"/>
  <c r="F97" i="17"/>
  <c r="E97" i="17"/>
  <c r="D97" i="17"/>
  <c r="G96" i="17"/>
  <c r="F96" i="17"/>
  <c r="E96" i="17"/>
  <c r="D96" i="17"/>
  <c r="G95" i="17"/>
  <c r="F95" i="17"/>
  <c r="E95" i="17"/>
  <c r="D95" i="17"/>
  <c r="G94" i="17"/>
  <c r="F94" i="17"/>
  <c r="E94" i="17"/>
  <c r="D94" i="17"/>
  <c r="G93" i="17"/>
  <c r="F93" i="17"/>
  <c r="E93" i="17"/>
  <c r="D93" i="17"/>
  <c r="G92" i="17"/>
  <c r="F92" i="17"/>
  <c r="E92" i="17"/>
  <c r="D92" i="17"/>
  <c r="G91" i="17"/>
  <c r="F91" i="17"/>
  <c r="E91" i="17"/>
  <c r="D91" i="17"/>
  <c r="G89" i="17"/>
  <c r="F89" i="17"/>
  <c r="E89" i="17"/>
  <c r="D89" i="17"/>
  <c r="G88" i="17"/>
  <c r="F88" i="17"/>
  <c r="E88" i="17"/>
  <c r="D88" i="17"/>
  <c r="G87" i="17"/>
  <c r="F87" i="17"/>
  <c r="E87" i="17"/>
  <c r="D87" i="17"/>
  <c r="G86" i="17"/>
  <c r="F86" i="17"/>
  <c r="E86" i="17"/>
  <c r="D86" i="17"/>
  <c r="G85" i="17"/>
  <c r="F85" i="17"/>
  <c r="E85" i="17"/>
  <c r="D85" i="17"/>
  <c r="G84" i="17"/>
  <c r="F84" i="17"/>
  <c r="E84" i="17"/>
  <c r="D84" i="17"/>
  <c r="G83" i="17"/>
  <c r="F83" i="17"/>
  <c r="E83" i="17"/>
  <c r="D83" i="17"/>
  <c r="G82" i="17"/>
  <c r="F82" i="17"/>
  <c r="E82" i="17"/>
  <c r="D82" i="17"/>
  <c r="G81" i="17"/>
  <c r="F81" i="17"/>
  <c r="E81" i="17"/>
  <c r="D81" i="17"/>
  <c r="G80" i="17"/>
  <c r="F80" i="17"/>
  <c r="E80" i="17"/>
  <c r="D80" i="17"/>
  <c r="G79" i="17"/>
  <c r="F79" i="17"/>
  <c r="E79" i="17"/>
  <c r="D79" i="17"/>
  <c r="G78" i="17"/>
  <c r="F78" i="17"/>
  <c r="E78" i="17"/>
  <c r="D78" i="17"/>
  <c r="G76" i="17"/>
  <c r="F76" i="17"/>
  <c r="E76" i="17"/>
  <c r="D76" i="17"/>
  <c r="G75" i="17"/>
  <c r="F75" i="17"/>
  <c r="E75" i="17"/>
  <c r="D75" i="17"/>
  <c r="G74" i="17"/>
  <c r="F74" i="17"/>
  <c r="E74" i="17"/>
  <c r="D74" i="17"/>
  <c r="G73" i="17"/>
  <c r="F73" i="17"/>
  <c r="E73" i="17"/>
  <c r="D73" i="17"/>
  <c r="G72" i="17"/>
  <c r="F72" i="17"/>
  <c r="E72" i="17"/>
  <c r="D72" i="17"/>
  <c r="G71" i="17"/>
  <c r="F71" i="17"/>
  <c r="E71" i="17"/>
  <c r="D71" i="17"/>
  <c r="G70" i="17"/>
  <c r="F70" i="17"/>
  <c r="E70" i="17"/>
  <c r="D70" i="17"/>
  <c r="G69" i="17"/>
  <c r="F69" i="17"/>
  <c r="E69" i="17"/>
  <c r="D69" i="17"/>
  <c r="G68" i="17"/>
  <c r="F68" i="17"/>
  <c r="E68" i="17"/>
  <c r="D68" i="17"/>
  <c r="G67" i="17"/>
  <c r="F67" i="17"/>
  <c r="E67" i="17"/>
  <c r="D67" i="17"/>
  <c r="G66" i="17"/>
  <c r="F66" i="17"/>
  <c r="E66" i="17"/>
  <c r="D66" i="17"/>
  <c r="G65" i="17"/>
  <c r="F65" i="17"/>
  <c r="E65" i="17"/>
  <c r="D65" i="17"/>
  <c r="G63" i="17"/>
  <c r="F63" i="17"/>
  <c r="E63" i="17"/>
  <c r="D63" i="17"/>
  <c r="G62" i="17"/>
  <c r="F62" i="17"/>
  <c r="E62" i="17"/>
  <c r="D62" i="17"/>
  <c r="G61" i="17"/>
  <c r="F61" i="17"/>
  <c r="E61" i="17"/>
  <c r="D61" i="17"/>
  <c r="G60" i="17"/>
  <c r="F60" i="17"/>
  <c r="E60" i="17"/>
  <c r="D60" i="17"/>
  <c r="G59" i="17"/>
  <c r="F59" i="17"/>
  <c r="E59" i="17"/>
  <c r="D59" i="17"/>
  <c r="G58" i="17"/>
  <c r="F58" i="17"/>
  <c r="E58" i="17"/>
  <c r="D58" i="17"/>
  <c r="G57" i="17"/>
  <c r="F57" i="17"/>
  <c r="E57" i="17"/>
  <c r="D57" i="17"/>
  <c r="G56" i="17"/>
  <c r="F56" i="17"/>
  <c r="E56" i="17"/>
  <c r="D56" i="17"/>
  <c r="G55" i="17"/>
  <c r="F55" i="17"/>
  <c r="E55" i="17"/>
  <c r="D55" i="17"/>
  <c r="G54" i="17"/>
  <c r="F54" i="17"/>
  <c r="E54" i="17"/>
  <c r="D54" i="17"/>
  <c r="G53" i="17"/>
  <c r="F53" i="17"/>
  <c r="E53" i="17"/>
  <c r="D53" i="17"/>
  <c r="G52" i="17"/>
  <c r="F52" i="17"/>
  <c r="E52" i="17"/>
  <c r="D52" i="17"/>
  <c r="G50" i="17"/>
  <c r="F50" i="17"/>
  <c r="E50" i="17"/>
  <c r="D50" i="17"/>
  <c r="G49" i="17"/>
  <c r="F49" i="17"/>
  <c r="E49" i="17"/>
  <c r="D49" i="17"/>
  <c r="G48" i="17"/>
  <c r="F48" i="17"/>
  <c r="E48" i="17"/>
  <c r="D48" i="17"/>
  <c r="G47" i="17"/>
  <c r="F47" i="17"/>
  <c r="E47" i="17"/>
  <c r="D47" i="17"/>
  <c r="G46" i="17"/>
  <c r="F46" i="17"/>
  <c r="E46" i="17"/>
  <c r="D46" i="17"/>
  <c r="G45" i="17"/>
  <c r="F45" i="17"/>
  <c r="E45" i="17"/>
  <c r="D45" i="17"/>
  <c r="G44" i="17"/>
  <c r="F44" i="17"/>
  <c r="E44" i="17"/>
  <c r="D44" i="17"/>
  <c r="G43" i="17"/>
  <c r="F43" i="17"/>
  <c r="E43" i="17"/>
  <c r="D43" i="17"/>
  <c r="G42" i="17"/>
  <c r="F42" i="17"/>
  <c r="E42" i="17"/>
  <c r="D42" i="17"/>
  <c r="G41" i="17"/>
  <c r="F41" i="17"/>
  <c r="E41" i="17"/>
  <c r="D41" i="17"/>
  <c r="G40" i="17"/>
  <c r="F40" i="17"/>
  <c r="E40" i="17"/>
  <c r="D40" i="17"/>
  <c r="G39" i="17"/>
  <c r="F39" i="17"/>
  <c r="E39" i="17"/>
  <c r="D39" i="17"/>
  <c r="G37" i="17"/>
  <c r="F37" i="17"/>
  <c r="E37" i="17"/>
  <c r="D37" i="17"/>
  <c r="G36" i="17"/>
  <c r="F36" i="17"/>
  <c r="E36" i="17"/>
  <c r="D36" i="17"/>
  <c r="G35" i="17"/>
  <c r="F35" i="17"/>
  <c r="E35" i="17"/>
  <c r="D35" i="17"/>
  <c r="G34" i="17"/>
  <c r="F34" i="17"/>
  <c r="E34" i="17"/>
  <c r="D34" i="17"/>
  <c r="G33" i="17"/>
  <c r="F33" i="17"/>
  <c r="E33" i="17"/>
  <c r="D33" i="17"/>
  <c r="G32" i="17"/>
  <c r="F32" i="17"/>
  <c r="E32" i="17"/>
  <c r="D32" i="17"/>
  <c r="G31" i="17"/>
  <c r="F31" i="17"/>
  <c r="E31" i="17"/>
  <c r="D31" i="17"/>
  <c r="G30" i="17"/>
  <c r="F30" i="17"/>
  <c r="E30" i="17"/>
  <c r="D30" i="17"/>
  <c r="G29" i="17"/>
  <c r="F29" i="17"/>
  <c r="E29" i="17"/>
  <c r="D29" i="17"/>
  <c r="G28" i="17"/>
  <c r="F28" i="17"/>
  <c r="E28" i="17"/>
  <c r="D28" i="17"/>
  <c r="G27" i="17"/>
  <c r="F27" i="17"/>
  <c r="E27" i="17"/>
  <c r="D27" i="17"/>
  <c r="G26" i="17"/>
  <c r="F26" i="17"/>
  <c r="E26" i="17"/>
  <c r="D26" i="17"/>
  <c r="G24" i="17"/>
  <c r="F24" i="17"/>
  <c r="E24" i="17"/>
  <c r="D24" i="17"/>
  <c r="G23" i="17"/>
  <c r="F23" i="17"/>
  <c r="E23" i="17"/>
  <c r="D23" i="17"/>
  <c r="G22" i="17"/>
  <c r="F22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E11" i="17"/>
  <c r="D11" i="17"/>
  <c r="E10" i="17"/>
  <c r="D10" i="17"/>
  <c r="C191" i="16"/>
  <c r="C190" i="16"/>
  <c r="E187" i="16"/>
  <c r="E186" i="16"/>
  <c r="K13" i="16"/>
  <c r="E12" i="16"/>
  <c r="D12" i="16"/>
  <c r="F12" i="16"/>
  <c r="F10" i="16"/>
  <c r="D10" i="16"/>
  <c r="I9" i="16"/>
  <c r="H9" i="16"/>
  <c r="G9" i="16"/>
  <c r="F9" i="16"/>
  <c r="K8" i="16"/>
  <c r="J8" i="16"/>
  <c r="G8" i="16"/>
  <c r="F8" i="16"/>
  <c r="K7" i="16"/>
  <c r="J7" i="16"/>
  <c r="G7" i="16"/>
  <c r="F7" i="16"/>
  <c r="K6" i="16"/>
  <c r="K9" i="16"/>
  <c r="J6" i="16"/>
  <c r="G6" i="16"/>
  <c r="F6" i="16"/>
  <c r="L9" i="16"/>
  <c r="C191" i="15"/>
  <c r="C190" i="15"/>
  <c r="E187" i="15"/>
  <c r="E186" i="15"/>
  <c r="J69" i="15"/>
  <c r="I56" i="15"/>
  <c r="C39" i="15"/>
  <c r="C37" i="15"/>
  <c r="J36" i="15"/>
  <c r="J35" i="15"/>
  <c r="J34" i="15"/>
  <c r="C33" i="15"/>
  <c r="C31" i="15"/>
  <c r="M32" i="15"/>
  <c r="F31" i="15"/>
  <c r="J29" i="15"/>
  <c r="I29" i="15"/>
  <c r="I34" i="15"/>
  <c r="C29" i="15"/>
  <c r="N28" i="15"/>
  <c r="G28" i="15"/>
  <c r="F28" i="15"/>
  <c r="E28" i="15"/>
  <c r="L28" i="15"/>
  <c r="D28" i="15"/>
  <c r="G27" i="15"/>
  <c r="N27" i="15" s="1"/>
  <c r="F27" i="15"/>
  <c r="E27" i="15"/>
  <c r="L27" i="15"/>
  <c r="D27" i="15"/>
  <c r="N26" i="15"/>
  <c r="G26" i="15"/>
  <c r="F26" i="15"/>
  <c r="E26" i="15"/>
  <c r="L26" i="15"/>
  <c r="D26" i="15"/>
  <c r="G25" i="15"/>
  <c r="N25" i="15" s="1"/>
  <c r="F25" i="15"/>
  <c r="E25" i="15"/>
  <c r="L25" i="15"/>
  <c r="D25" i="15"/>
  <c r="N24" i="15"/>
  <c r="G24" i="15"/>
  <c r="F24" i="15"/>
  <c r="E24" i="15"/>
  <c r="L24" i="15" s="1"/>
  <c r="D24" i="15"/>
  <c r="G23" i="15"/>
  <c r="N23" i="15" s="1"/>
  <c r="F23" i="15"/>
  <c r="E23" i="15"/>
  <c r="L23" i="15"/>
  <c r="D23" i="15"/>
  <c r="N22" i="15"/>
  <c r="G22" i="15"/>
  <c r="F22" i="15"/>
  <c r="E22" i="15"/>
  <c r="L22" i="15" s="1"/>
  <c r="D22" i="15"/>
  <c r="G21" i="15"/>
  <c r="N21" i="15" s="1"/>
  <c r="F21" i="15"/>
  <c r="E21" i="15"/>
  <c r="L21" i="15"/>
  <c r="D21" i="15"/>
  <c r="N20" i="15"/>
  <c r="G20" i="15"/>
  <c r="F20" i="15"/>
  <c r="E20" i="15"/>
  <c r="L20" i="15"/>
  <c r="D20" i="15"/>
  <c r="G19" i="15"/>
  <c r="N19" i="15" s="1"/>
  <c r="F19" i="15"/>
  <c r="E19" i="15"/>
  <c r="L19" i="15"/>
  <c r="D19" i="15"/>
  <c r="N18" i="15"/>
  <c r="G18" i="15"/>
  <c r="F18" i="15"/>
  <c r="E18" i="15"/>
  <c r="L18" i="15"/>
  <c r="D18" i="15"/>
  <c r="G17" i="15"/>
  <c r="N17" i="15" s="1"/>
  <c r="F17" i="15"/>
  <c r="E17" i="15"/>
  <c r="L17" i="15"/>
  <c r="D17" i="15"/>
  <c r="N16" i="15"/>
  <c r="G16" i="15"/>
  <c r="F16" i="15"/>
  <c r="E16" i="15"/>
  <c r="L16" i="15" s="1"/>
  <c r="D16" i="15"/>
  <c r="G15" i="15"/>
  <c r="N15" i="15" s="1"/>
  <c r="F15" i="15"/>
  <c r="E15" i="15"/>
  <c r="L15" i="15"/>
  <c r="D15" i="15"/>
  <c r="N14" i="15"/>
  <c r="G14" i="15"/>
  <c r="F14" i="15"/>
  <c r="E14" i="15"/>
  <c r="L14" i="15" s="1"/>
  <c r="D14" i="15"/>
  <c r="G13" i="15"/>
  <c r="N13" i="15" s="1"/>
  <c r="F13" i="15"/>
  <c r="E13" i="15"/>
  <c r="L13" i="15"/>
  <c r="D13" i="15"/>
  <c r="N12" i="15"/>
  <c r="G12" i="15"/>
  <c r="F12" i="15"/>
  <c r="E12" i="15"/>
  <c r="L12" i="15"/>
  <c r="D12" i="15"/>
  <c r="G11" i="15"/>
  <c r="N11" i="15" s="1"/>
  <c r="F11" i="15"/>
  <c r="E11" i="15"/>
  <c r="L11" i="15"/>
  <c r="D11" i="15"/>
  <c r="N10" i="15"/>
  <c r="G10" i="15"/>
  <c r="F10" i="15"/>
  <c r="E10" i="15"/>
  <c r="L10" i="15"/>
  <c r="D10" i="15"/>
  <c r="G9" i="15"/>
  <c r="N9" i="15" s="1"/>
  <c r="F9" i="15"/>
  <c r="E9" i="15"/>
  <c r="L9" i="15"/>
  <c r="D9" i="15"/>
  <c r="N8" i="15"/>
  <c r="G8" i="15"/>
  <c r="F8" i="15"/>
  <c r="E8" i="15"/>
  <c r="L8" i="15" s="1"/>
  <c r="D8" i="15"/>
  <c r="C5" i="15"/>
  <c r="C44" i="15"/>
  <c r="I261" i="13"/>
  <c r="J261" i="13" s="1"/>
  <c r="K258" i="13"/>
  <c r="L258" i="13"/>
  <c r="M256" i="13"/>
  <c r="K255" i="13"/>
  <c r="K252" i="13"/>
  <c r="L252" i="13"/>
  <c r="N250" i="13"/>
  <c r="K249" i="13"/>
  <c r="L249" i="13"/>
  <c r="K245" i="13"/>
  <c r="K242" i="13"/>
  <c r="K239" i="13"/>
  <c r="L239" i="13" s="1"/>
  <c r="K236" i="13"/>
  <c r="A236" i="14"/>
  <c r="K234" i="13"/>
  <c r="G232" i="14"/>
  <c r="F232" i="14"/>
  <c r="E232" i="14"/>
  <c r="D232" i="14"/>
  <c r="K232" i="13" s="1"/>
  <c r="G231" i="14"/>
  <c r="F231" i="14"/>
  <c r="E231" i="14"/>
  <c r="D231" i="14"/>
  <c r="G230" i="14"/>
  <c r="F230" i="14"/>
  <c r="E230" i="14"/>
  <c r="D230" i="14"/>
  <c r="K230" i="13" s="1"/>
  <c r="G229" i="14"/>
  <c r="F229" i="14"/>
  <c r="E229" i="14"/>
  <c r="D229" i="14"/>
  <c r="G228" i="14"/>
  <c r="F228" i="14"/>
  <c r="E228" i="14"/>
  <c r="D228" i="14"/>
  <c r="K228" i="13" s="1"/>
  <c r="G227" i="14"/>
  <c r="F227" i="14"/>
  <c r="E227" i="14"/>
  <c r="D227" i="14"/>
  <c r="K227" i="13" s="1"/>
  <c r="G226" i="14"/>
  <c r="F226" i="14"/>
  <c r="E226" i="14"/>
  <c r="D226" i="14"/>
  <c r="G225" i="14"/>
  <c r="F225" i="14"/>
  <c r="E225" i="14"/>
  <c r="D225" i="14"/>
  <c r="G224" i="14"/>
  <c r="F224" i="14"/>
  <c r="E224" i="14"/>
  <c r="D224" i="14"/>
  <c r="K224" i="13" s="1"/>
  <c r="G223" i="14"/>
  <c r="F223" i="14"/>
  <c r="E223" i="14"/>
  <c r="D223" i="14"/>
  <c r="G222" i="14"/>
  <c r="F222" i="14"/>
  <c r="E222" i="14"/>
  <c r="D222" i="14"/>
  <c r="G221" i="14"/>
  <c r="F221" i="14"/>
  <c r="E221" i="14"/>
  <c r="D221" i="14"/>
  <c r="K221" i="13"/>
  <c r="G219" i="14"/>
  <c r="F219" i="14"/>
  <c r="E219" i="14"/>
  <c r="D219" i="14"/>
  <c r="G218" i="14"/>
  <c r="F218" i="14"/>
  <c r="E218" i="14"/>
  <c r="D218" i="14"/>
  <c r="G217" i="14"/>
  <c r="F217" i="14"/>
  <c r="E217" i="14"/>
  <c r="D217" i="14"/>
  <c r="K217" i="13"/>
  <c r="G216" i="14"/>
  <c r="F216" i="14"/>
  <c r="E216" i="14"/>
  <c r="D216" i="14"/>
  <c r="G215" i="14"/>
  <c r="F215" i="14"/>
  <c r="E215" i="14"/>
  <c r="D215" i="14"/>
  <c r="K215" i="13" s="1"/>
  <c r="L215" i="13" s="1"/>
  <c r="G214" i="14"/>
  <c r="F214" i="14"/>
  <c r="E214" i="14"/>
  <c r="D214" i="14"/>
  <c r="K214" i="13" s="1"/>
  <c r="G213" i="14"/>
  <c r="F213" i="14"/>
  <c r="E213" i="14"/>
  <c r="D213" i="14"/>
  <c r="G212" i="14"/>
  <c r="F212" i="14"/>
  <c r="E212" i="14"/>
  <c r="D212" i="14"/>
  <c r="G211" i="14"/>
  <c r="F211" i="14"/>
  <c r="E211" i="14"/>
  <c r="D211" i="14"/>
  <c r="K211" i="13" s="1"/>
  <c r="G210" i="14"/>
  <c r="F210" i="14"/>
  <c r="E210" i="14"/>
  <c r="D210" i="14"/>
  <c r="G209" i="14"/>
  <c r="F209" i="14"/>
  <c r="M209" i="13"/>
  <c r="E209" i="14"/>
  <c r="D209" i="14"/>
  <c r="G208" i="14"/>
  <c r="F208" i="14"/>
  <c r="M208" i="13" s="1"/>
  <c r="N208" i="13" s="1"/>
  <c r="E208" i="14"/>
  <c r="D208" i="14"/>
  <c r="K208" i="13" s="1"/>
  <c r="G206" i="14"/>
  <c r="F206" i="14"/>
  <c r="M206" i="13" s="1"/>
  <c r="E206" i="14"/>
  <c r="D206" i="14"/>
  <c r="G205" i="14"/>
  <c r="F205" i="14"/>
  <c r="M205" i="13" s="1"/>
  <c r="E205" i="14"/>
  <c r="D205" i="14"/>
  <c r="K205" i="13" s="1"/>
  <c r="G204" i="14"/>
  <c r="F204" i="14"/>
  <c r="E204" i="14"/>
  <c r="D204" i="14"/>
  <c r="K204" i="13"/>
  <c r="L204" i="13" s="1"/>
  <c r="G203" i="14"/>
  <c r="F203" i="14"/>
  <c r="E203" i="14"/>
  <c r="D203" i="14"/>
  <c r="G202" i="14"/>
  <c r="F202" i="14"/>
  <c r="M202" i="13" s="1"/>
  <c r="E202" i="14"/>
  <c r="D202" i="14"/>
  <c r="G201" i="14"/>
  <c r="F201" i="14"/>
  <c r="E201" i="14"/>
  <c r="D201" i="14"/>
  <c r="K201" i="13"/>
  <c r="G200" i="14"/>
  <c r="F200" i="14"/>
  <c r="E200" i="14"/>
  <c r="D200" i="14"/>
  <c r="G199" i="14"/>
  <c r="F199" i="14"/>
  <c r="E199" i="14"/>
  <c r="D199" i="14"/>
  <c r="G198" i="14"/>
  <c r="F198" i="14"/>
  <c r="E198" i="14"/>
  <c r="D198" i="14"/>
  <c r="K198" i="13" s="1"/>
  <c r="G197" i="14"/>
  <c r="F197" i="14"/>
  <c r="E197" i="14"/>
  <c r="D197" i="14"/>
  <c r="K197" i="13" s="1"/>
  <c r="G196" i="14"/>
  <c r="F196" i="14"/>
  <c r="E196" i="14"/>
  <c r="D196" i="14"/>
  <c r="G195" i="14"/>
  <c r="F195" i="14"/>
  <c r="E195" i="14"/>
  <c r="D195" i="14"/>
  <c r="K195" i="13"/>
  <c r="G193" i="14"/>
  <c r="F193" i="14"/>
  <c r="E193" i="14"/>
  <c r="D193" i="14"/>
  <c r="K193" i="13" s="1"/>
  <c r="L193" i="13" s="1"/>
  <c r="G192" i="14"/>
  <c r="F192" i="14"/>
  <c r="E192" i="14"/>
  <c r="D192" i="14"/>
  <c r="K192" i="13" s="1"/>
  <c r="G191" i="14"/>
  <c r="F191" i="14"/>
  <c r="E191" i="14"/>
  <c r="D191" i="14"/>
  <c r="K191" i="13" s="1"/>
  <c r="L191" i="13" s="1"/>
  <c r="G190" i="14"/>
  <c r="F190" i="14"/>
  <c r="E190" i="14"/>
  <c r="D190" i="14"/>
  <c r="G189" i="14"/>
  <c r="F189" i="14"/>
  <c r="M189" i="13"/>
  <c r="E189" i="14"/>
  <c r="D189" i="14"/>
  <c r="G188" i="14"/>
  <c r="F188" i="14"/>
  <c r="M188" i="13" s="1"/>
  <c r="N188" i="13" s="1"/>
  <c r="E188" i="14"/>
  <c r="D188" i="14"/>
  <c r="K188" i="13"/>
  <c r="G187" i="14"/>
  <c r="F187" i="14"/>
  <c r="E187" i="14"/>
  <c r="D187" i="14"/>
  <c r="G186" i="14"/>
  <c r="F186" i="14"/>
  <c r="M186" i="13"/>
  <c r="E186" i="14"/>
  <c r="D186" i="14"/>
  <c r="G185" i="14"/>
  <c r="F185" i="14"/>
  <c r="M185" i="13" s="1"/>
  <c r="E185" i="14"/>
  <c r="D185" i="14"/>
  <c r="K185" i="13" s="1"/>
  <c r="G184" i="14"/>
  <c r="F184" i="14"/>
  <c r="M184" i="13" s="1"/>
  <c r="E184" i="14"/>
  <c r="D184" i="14"/>
  <c r="G183" i="14"/>
  <c r="F183" i="14"/>
  <c r="M183" i="13"/>
  <c r="E183" i="14"/>
  <c r="D183" i="14"/>
  <c r="G182" i="14"/>
  <c r="F182" i="14"/>
  <c r="E182" i="14"/>
  <c r="D182" i="14"/>
  <c r="K182" i="13"/>
  <c r="L182" i="13"/>
  <c r="E180" i="14"/>
  <c r="D180" i="14"/>
  <c r="E179" i="14"/>
  <c r="D179" i="14"/>
  <c r="K179" i="13" s="1"/>
  <c r="E178" i="14"/>
  <c r="D178" i="14"/>
  <c r="K178" i="13"/>
  <c r="E177" i="14"/>
  <c r="D177" i="14"/>
  <c r="E176" i="14"/>
  <c r="D176" i="14"/>
  <c r="E175" i="14"/>
  <c r="D175" i="14"/>
  <c r="E174" i="14"/>
  <c r="D174" i="14"/>
  <c r="E173" i="14"/>
  <c r="D173" i="14"/>
  <c r="E172" i="14"/>
  <c r="D172" i="14"/>
  <c r="E171" i="14"/>
  <c r="D171" i="14"/>
  <c r="E170" i="14"/>
  <c r="D170" i="14"/>
  <c r="K170" i="13" s="1"/>
  <c r="L170" i="13" s="1"/>
  <c r="D169" i="14"/>
  <c r="K169" i="13" s="1"/>
  <c r="L169" i="13" s="1"/>
  <c r="G167" i="14"/>
  <c r="F167" i="14"/>
  <c r="E167" i="14"/>
  <c r="D167" i="14"/>
  <c r="G166" i="14"/>
  <c r="F166" i="14"/>
  <c r="E166" i="14"/>
  <c r="D166" i="14"/>
  <c r="G165" i="14"/>
  <c r="F165" i="14"/>
  <c r="E165" i="14"/>
  <c r="D165" i="14"/>
  <c r="G164" i="14"/>
  <c r="F164" i="14"/>
  <c r="E164" i="14"/>
  <c r="D164" i="14"/>
  <c r="G163" i="14"/>
  <c r="F163" i="14"/>
  <c r="E163" i="14"/>
  <c r="D163" i="14"/>
  <c r="G162" i="14"/>
  <c r="F162" i="14"/>
  <c r="E162" i="14"/>
  <c r="D162" i="14"/>
  <c r="G161" i="14"/>
  <c r="F161" i="14"/>
  <c r="E161" i="14"/>
  <c r="D161" i="14"/>
  <c r="G160" i="14"/>
  <c r="F160" i="14"/>
  <c r="E160" i="14"/>
  <c r="D160" i="14"/>
  <c r="G159" i="14"/>
  <c r="F159" i="14"/>
  <c r="E159" i="14"/>
  <c r="D159" i="14"/>
  <c r="G158" i="14"/>
  <c r="F158" i="14"/>
  <c r="E158" i="14"/>
  <c r="D158" i="14"/>
  <c r="G157" i="14"/>
  <c r="F157" i="14"/>
  <c r="E157" i="14"/>
  <c r="D157" i="14"/>
  <c r="G156" i="14"/>
  <c r="F156" i="14"/>
  <c r="E156" i="14"/>
  <c r="D156" i="14"/>
  <c r="G154" i="14"/>
  <c r="F154" i="14"/>
  <c r="E154" i="14"/>
  <c r="D154" i="14"/>
  <c r="G153" i="14"/>
  <c r="F153" i="14"/>
  <c r="E153" i="14"/>
  <c r="D153" i="14"/>
  <c r="G152" i="14"/>
  <c r="F152" i="14"/>
  <c r="E152" i="14"/>
  <c r="D152" i="14"/>
  <c r="G151" i="14"/>
  <c r="F151" i="14"/>
  <c r="E151" i="14"/>
  <c r="D151" i="14"/>
  <c r="G150" i="14"/>
  <c r="F150" i="14"/>
  <c r="E150" i="14"/>
  <c r="D150" i="14"/>
  <c r="G149" i="14"/>
  <c r="F149" i="14"/>
  <c r="E149" i="14"/>
  <c r="D149" i="14"/>
  <c r="G148" i="14"/>
  <c r="F148" i="14"/>
  <c r="E148" i="14"/>
  <c r="D148" i="14"/>
  <c r="G147" i="14"/>
  <c r="F147" i="14"/>
  <c r="E147" i="14"/>
  <c r="D147" i="14"/>
  <c r="G146" i="14"/>
  <c r="F146" i="14"/>
  <c r="E146" i="14"/>
  <c r="D146" i="14"/>
  <c r="G145" i="14"/>
  <c r="F145" i="14"/>
  <c r="E145" i="14"/>
  <c r="D145" i="14"/>
  <c r="G144" i="14"/>
  <c r="F144" i="14"/>
  <c r="E144" i="14"/>
  <c r="D144" i="14"/>
  <c r="G143" i="14"/>
  <c r="F143" i="14"/>
  <c r="E143" i="14"/>
  <c r="D143" i="14"/>
  <c r="G141" i="14"/>
  <c r="F141" i="14"/>
  <c r="E141" i="14"/>
  <c r="D141" i="14"/>
  <c r="G140" i="14"/>
  <c r="F140" i="14"/>
  <c r="E140" i="14"/>
  <c r="D140" i="14"/>
  <c r="G139" i="14"/>
  <c r="F139" i="14"/>
  <c r="E139" i="14"/>
  <c r="D139" i="14"/>
  <c r="G138" i="14"/>
  <c r="F138" i="14"/>
  <c r="E138" i="14"/>
  <c r="D138" i="14"/>
  <c r="G137" i="14"/>
  <c r="F137" i="14"/>
  <c r="E137" i="14"/>
  <c r="D137" i="14"/>
  <c r="G136" i="14"/>
  <c r="F136" i="14"/>
  <c r="E136" i="14"/>
  <c r="D136" i="14"/>
  <c r="G135" i="14"/>
  <c r="F135" i="14"/>
  <c r="E135" i="14"/>
  <c r="D135" i="14"/>
  <c r="G134" i="14"/>
  <c r="F134" i="14"/>
  <c r="E134" i="14"/>
  <c r="D134" i="14"/>
  <c r="G133" i="14"/>
  <c r="F133" i="14"/>
  <c r="E133" i="14"/>
  <c r="D133" i="14"/>
  <c r="G132" i="14"/>
  <c r="F132" i="14"/>
  <c r="E132" i="14"/>
  <c r="D132" i="14"/>
  <c r="G131" i="14"/>
  <c r="F131" i="14"/>
  <c r="E131" i="14"/>
  <c r="D131" i="14"/>
  <c r="G130" i="14"/>
  <c r="F130" i="14"/>
  <c r="E130" i="14"/>
  <c r="D130" i="14"/>
  <c r="G128" i="14"/>
  <c r="F128" i="14"/>
  <c r="E128" i="14"/>
  <c r="D128" i="14"/>
  <c r="G127" i="14"/>
  <c r="F127" i="14"/>
  <c r="E127" i="14"/>
  <c r="D127" i="14"/>
  <c r="G126" i="14"/>
  <c r="F126" i="14"/>
  <c r="E126" i="14"/>
  <c r="D126" i="14"/>
  <c r="G125" i="14"/>
  <c r="F125" i="14"/>
  <c r="E125" i="14"/>
  <c r="D125" i="14"/>
  <c r="G124" i="14"/>
  <c r="F124" i="14"/>
  <c r="E124" i="14"/>
  <c r="D124" i="14"/>
  <c r="G123" i="14"/>
  <c r="F123" i="14"/>
  <c r="E123" i="14"/>
  <c r="D123" i="14"/>
  <c r="G122" i="14"/>
  <c r="F122" i="14"/>
  <c r="E122" i="14"/>
  <c r="D122" i="14"/>
  <c r="G121" i="14"/>
  <c r="F121" i="14"/>
  <c r="E121" i="14"/>
  <c r="D121" i="14"/>
  <c r="G120" i="14"/>
  <c r="F120" i="14"/>
  <c r="E120" i="14"/>
  <c r="D120" i="14"/>
  <c r="G119" i="14"/>
  <c r="F119" i="14"/>
  <c r="E119" i="14"/>
  <c r="D119" i="14"/>
  <c r="G118" i="14"/>
  <c r="F118" i="14"/>
  <c r="E118" i="14"/>
  <c r="D118" i="14"/>
  <c r="G117" i="14"/>
  <c r="F117" i="14"/>
  <c r="E117" i="14"/>
  <c r="D117" i="14"/>
  <c r="G115" i="14"/>
  <c r="F115" i="14"/>
  <c r="E115" i="14"/>
  <c r="D115" i="14"/>
  <c r="G114" i="14"/>
  <c r="F114" i="14"/>
  <c r="E114" i="14"/>
  <c r="D114" i="14"/>
  <c r="G113" i="14"/>
  <c r="F113" i="14"/>
  <c r="E113" i="14"/>
  <c r="D113" i="14"/>
  <c r="G112" i="14"/>
  <c r="F112" i="14"/>
  <c r="E112" i="14"/>
  <c r="D112" i="14"/>
  <c r="G111" i="14"/>
  <c r="F111" i="14"/>
  <c r="E111" i="14"/>
  <c r="D111" i="14"/>
  <c r="G110" i="14"/>
  <c r="F110" i="14"/>
  <c r="E110" i="14"/>
  <c r="D110" i="14"/>
  <c r="G109" i="14"/>
  <c r="F109" i="14"/>
  <c r="E109" i="14"/>
  <c r="D109" i="14"/>
  <c r="G108" i="14"/>
  <c r="F108" i="14"/>
  <c r="E108" i="14"/>
  <c r="D108" i="14"/>
  <c r="G107" i="14"/>
  <c r="F107" i="14"/>
  <c r="E107" i="14"/>
  <c r="D107" i="14"/>
  <c r="G106" i="14"/>
  <c r="F106" i="14"/>
  <c r="E106" i="14"/>
  <c r="D106" i="14"/>
  <c r="G105" i="14"/>
  <c r="F105" i="14"/>
  <c r="E105" i="14"/>
  <c r="D105" i="14"/>
  <c r="G104" i="14"/>
  <c r="F104" i="14"/>
  <c r="E104" i="14"/>
  <c r="D104" i="14"/>
  <c r="G102" i="14"/>
  <c r="F102" i="14"/>
  <c r="E102" i="14"/>
  <c r="D102" i="14"/>
  <c r="G101" i="14"/>
  <c r="F101" i="14"/>
  <c r="E101" i="14"/>
  <c r="D101" i="14"/>
  <c r="G100" i="14"/>
  <c r="F100" i="14"/>
  <c r="E100" i="14"/>
  <c r="D100" i="14"/>
  <c r="G99" i="14"/>
  <c r="F99" i="14"/>
  <c r="E99" i="14"/>
  <c r="D99" i="14"/>
  <c r="G98" i="14"/>
  <c r="F98" i="14"/>
  <c r="E98" i="14"/>
  <c r="D98" i="14"/>
  <c r="G97" i="14"/>
  <c r="F97" i="14"/>
  <c r="E97" i="14"/>
  <c r="D97" i="14"/>
  <c r="G96" i="14"/>
  <c r="F96" i="14"/>
  <c r="E96" i="14"/>
  <c r="D96" i="14"/>
  <c r="G95" i="14"/>
  <c r="F95" i="14"/>
  <c r="E95" i="14"/>
  <c r="D95" i="14"/>
  <c r="G94" i="14"/>
  <c r="F94" i="14"/>
  <c r="E94" i="14"/>
  <c r="D94" i="14"/>
  <c r="G93" i="14"/>
  <c r="F93" i="14"/>
  <c r="E93" i="14"/>
  <c r="D93" i="14"/>
  <c r="G92" i="14"/>
  <c r="F92" i="14"/>
  <c r="E92" i="14"/>
  <c r="D92" i="14"/>
  <c r="G91" i="14"/>
  <c r="F91" i="14"/>
  <c r="E91" i="14"/>
  <c r="D91" i="14"/>
  <c r="G89" i="14"/>
  <c r="F89" i="14"/>
  <c r="E89" i="14"/>
  <c r="D89" i="14"/>
  <c r="G88" i="14"/>
  <c r="F88" i="14"/>
  <c r="E88" i="14"/>
  <c r="D88" i="14"/>
  <c r="G87" i="14"/>
  <c r="F87" i="14"/>
  <c r="E87" i="14"/>
  <c r="D87" i="14"/>
  <c r="G86" i="14"/>
  <c r="F86" i="14"/>
  <c r="E86" i="14"/>
  <c r="D86" i="14"/>
  <c r="G85" i="14"/>
  <c r="F85" i="14"/>
  <c r="E85" i="14"/>
  <c r="D85" i="14"/>
  <c r="G84" i="14"/>
  <c r="F84" i="14"/>
  <c r="E84" i="14"/>
  <c r="D84" i="14"/>
  <c r="G83" i="14"/>
  <c r="F83" i="14"/>
  <c r="E83" i="14"/>
  <c r="D83" i="14"/>
  <c r="G82" i="14"/>
  <c r="F82" i="14"/>
  <c r="E82" i="14"/>
  <c r="D82" i="14"/>
  <c r="G81" i="14"/>
  <c r="F81" i="14"/>
  <c r="E81" i="14"/>
  <c r="D81" i="14"/>
  <c r="G80" i="14"/>
  <c r="F80" i="14"/>
  <c r="E80" i="14"/>
  <c r="D80" i="14"/>
  <c r="G79" i="14"/>
  <c r="F79" i="14"/>
  <c r="E79" i="14"/>
  <c r="D79" i="14"/>
  <c r="G78" i="14"/>
  <c r="F78" i="14"/>
  <c r="E78" i="14"/>
  <c r="D78" i="14"/>
  <c r="G76" i="14"/>
  <c r="F76" i="14"/>
  <c r="E76" i="14"/>
  <c r="D76" i="14"/>
  <c r="G75" i="14"/>
  <c r="F75" i="14"/>
  <c r="E75" i="14"/>
  <c r="D75" i="14"/>
  <c r="G74" i="14"/>
  <c r="F74" i="14"/>
  <c r="E74" i="14"/>
  <c r="D74" i="14"/>
  <c r="G73" i="14"/>
  <c r="F73" i="14"/>
  <c r="E73" i="14"/>
  <c r="D73" i="14"/>
  <c r="G72" i="14"/>
  <c r="F72" i="14"/>
  <c r="E72" i="14"/>
  <c r="D72" i="14"/>
  <c r="G71" i="14"/>
  <c r="F71" i="14"/>
  <c r="E71" i="14"/>
  <c r="D71" i="14"/>
  <c r="G70" i="14"/>
  <c r="F70" i="14"/>
  <c r="E70" i="14"/>
  <c r="D70" i="14"/>
  <c r="G69" i="14"/>
  <c r="F69" i="14"/>
  <c r="E69" i="14"/>
  <c r="D69" i="14"/>
  <c r="G68" i="14"/>
  <c r="F68" i="14"/>
  <c r="E68" i="14"/>
  <c r="D68" i="14"/>
  <c r="G67" i="14"/>
  <c r="F67" i="14"/>
  <c r="E67" i="14"/>
  <c r="D67" i="14"/>
  <c r="G66" i="14"/>
  <c r="F66" i="14"/>
  <c r="E66" i="14"/>
  <c r="D66" i="14"/>
  <c r="G65" i="14"/>
  <c r="F65" i="14"/>
  <c r="E65" i="14"/>
  <c r="D65" i="14"/>
  <c r="G63" i="14"/>
  <c r="F63" i="14"/>
  <c r="E63" i="14"/>
  <c r="D63" i="14"/>
  <c r="G62" i="14"/>
  <c r="F62" i="14"/>
  <c r="E62" i="14"/>
  <c r="D62" i="14"/>
  <c r="G61" i="14"/>
  <c r="F61" i="14"/>
  <c r="E61" i="14"/>
  <c r="D61" i="14"/>
  <c r="G60" i="14"/>
  <c r="F60" i="14"/>
  <c r="E60" i="14"/>
  <c r="D60" i="14"/>
  <c r="G59" i="14"/>
  <c r="F59" i="14"/>
  <c r="E59" i="14"/>
  <c r="D59" i="14"/>
  <c r="G58" i="14"/>
  <c r="F58" i="14"/>
  <c r="E58" i="14"/>
  <c r="D58" i="14"/>
  <c r="G57" i="14"/>
  <c r="F57" i="14"/>
  <c r="E57" i="14"/>
  <c r="D57" i="14"/>
  <c r="G56" i="14"/>
  <c r="F56" i="14"/>
  <c r="E56" i="14"/>
  <c r="D56" i="14"/>
  <c r="G55" i="14"/>
  <c r="F55" i="14"/>
  <c r="E55" i="14"/>
  <c r="D55" i="14"/>
  <c r="G54" i="14"/>
  <c r="F54" i="14"/>
  <c r="E54" i="14"/>
  <c r="D54" i="14"/>
  <c r="G53" i="14"/>
  <c r="F53" i="14"/>
  <c r="E53" i="14"/>
  <c r="D53" i="14"/>
  <c r="G52" i="14"/>
  <c r="F52" i="14"/>
  <c r="E52" i="14"/>
  <c r="D52" i="14"/>
  <c r="G50" i="14"/>
  <c r="F50" i="14"/>
  <c r="E50" i="14"/>
  <c r="D50" i="14"/>
  <c r="G49" i="14"/>
  <c r="F49" i="14"/>
  <c r="E49" i="14"/>
  <c r="D49" i="14"/>
  <c r="G48" i="14"/>
  <c r="F48" i="14"/>
  <c r="E48" i="14"/>
  <c r="D48" i="14"/>
  <c r="G47" i="14"/>
  <c r="F47" i="14"/>
  <c r="E47" i="14"/>
  <c r="D47" i="14"/>
  <c r="G46" i="14"/>
  <c r="F46" i="14"/>
  <c r="E46" i="14"/>
  <c r="D46" i="14"/>
  <c r="G45" i="14"/>
  <c r="F45" i="14"/>
  <c r="E45" i="14"/>
  <c r="D45" i="14"/>
  <c r="G44" i="14"/>
  <c r="F44" i="14"/>
  <c r="E44" i="14"/>
  <c r="D44" i="14"/>
  <c r="G43" i="14"/>
  <c r="F43" i="14"/>
  <c r="E43" i="14"/>
  <c r="D43" i="14"/>
  <c r="G42" i="14"/>
  <c r="F42" i="14"/>
  <c r="E42" i="14"/>
  <c r="D42" i="14"/>
  <c r="G41" i="14"/>
  <c r="F41" i="14"/>
  <c r="E41" i="14"/>
  <c r="D41" i="14"/>
  <c r="G40" i="14"/>
  <c r="F40" i="14"/>
  <c r="E40" i="14"/>
  <c r="D40" i="14"/>
  <c r="G39" i="14"/>
  <c r="F39" i="14"/>
  <c r="E39" i="14"/>
  <c r="D39" i="14"/>
  <c r="G37" i="14"/>
  <c r="F37" i="14"/>
  <c r="E37" i="14"/>
  <c r="D37" i="14"/>
  <c r="G36" i="14"/>
  <c r="F36" i="14"/>
  <c r="E36" i="14"/>
  <c r="D36" i="14"/>
  <c r="G35" i="14"/>
  <c r="F35" i="14"/>
  <c r="E35" i="14"/>
  <c r="D35" i="14"/>
  <c r="G34" i="14"/>
  <c r="F34" i="14"/>
  <c r="E34" i="14"/>
  <c r="D34" i="14"/>
  <c r="G33" i="14"/>
  <c r="F33" i="14"/>
  <c r="E33" i="14"/>
  <c r="D33" i="14"/>
  <c r="G32" i="14"/>
  <c r="F32" i="14"/>
  <c r="E32" i="14"/>
  <c r="D32" i="14"/>
  <c r="G31" i="14"/>
  <c r="F31" i="14"/>
  <c r="E31" i="14"/>
  <c r="D31" i="14"/>
  <c r="G30" i="14"/>
  <c r="F30" i="14"/>
  <c r="E30" i="14"/>
  <c r="D30" i="14"/>
  <c r="G29" i="14"/>
  <c r="F29" i="14"/>
  <c r="E29" i="14"/>
  <c r="D29" i="14"/>
  <c r="H28" i="14"/>
  <c r="G28" i="14"/>
  <c r="F28" i="14"/>
  <c r="E28" i="14"/>
  <c r="D28" i="14"/>
  <c r="G27" i="14"/>
  <c r="F27" i="14"/>
  <c r="E27" i="14"/>
  <c r="D27" i="14"/>
  <c r="G26" i="14"/>
  <c r="F26" i="14"/>
  <c r="E26" i="14"/>
  <c r="D26" i="14"/>
  <c r="G24" i="14"/>
  <c r="F24" i="14"/>
  <c r="E24" i="14"/>
  <c r="D24" i="14"/>
  <c r="G23" i="14"/>
  <c r="F23" i="14"/>
  <c r="E23" i="14"/>
  <c r="D23" i="14"/>
  <c r="G22" i="14"/>
  <c r="F22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1" i="14"/>
  <c r="D11" i="14"/>
  <c r="E10" i="14"/>
  <c r="D10" i="14"/>
  <c r="K329" i="13"/>
  <c r="J329" i="13"/>
  <c r="K328" i="13"/>
  <c r="J328" i="13"/>
  <c r="K327" i="13"/>
  <c r="J327" i="13"/>
  <c r="J322" i="13"/>
  <c r="J321" i="13"/>
  <c r="J320" i="13"/>
  <c r="J319" i="13"/>
  <c r="J318" i="13"/>
  <c r="J317" i="13"/>
  <c r="J316" i="13"/>
  <c r="J315" i="13"/>
  <c r="J314" i="13"/>
  <c r="J313" i="13"/>
  <c r="J312" i="13"/>
  <c r="J311" i="13"/>
  <c r="J310" i="13"/>
  <c r="N309" i="13"/>
  <c r="J309" i="13"/>
  <c r="N308" i="13"/>
  <c r="J308" i="13"/>
  <c r="N307" i="13"/>
  <c r="K307" i="13"/>
  <c r="J307" i="13"/>
  <c r="N306" i="13"/>
  <c r="J306" i="13"/>
  <c r="N305" i="13"/>
  <c r="J305" i="13"/>
  <c r="N304" i="13"/>
  <c r="J304" i="13"/>
  <c r="N303" i="13"/>
  <c r="J303" i="13"/>
  <c r="N302" i="13"/>
  <c r="J302" i="13"/>
  <c r="J301" i="13"/>
  <c r="J300" i="13"/>
  <c r="J299" i="13"/>
  <c r="J297" i="13"/>
  <c r="J296" i="13"/>
  <c r="J295" i="13"/>
  <c r="J294" i="13"/>
  <c r="J293" i="13"/>
  <c r="J292" i="13"/>
  <c r="J291" i="13"/>
  <c r="J290" i="13"/>
  <c r="J289" i="13"/>
  <c r="K288" i="13"/>
  <c r="J288" i="13"/>
  <c r="J287" i="13"/>
  <c r="J286" i="13"/>
  <c r="J284" i="13"/>
  <c r="J283" i="13"/>
  <c r="J282" i="13"/>
  <c r="J281" i="13"/>
  <c r="J280" i="13"/>
  <c r="J279" i="13"/>
  <c r="J278" i="13"/>
  <c r="J277" i="13"/>
  <c r="J276" i="13"/>
  <c r="J275" i="13"/>
  <c r="J274" i="13"/>
  <c r="J273" i="13"/>
  <c r="M271" i="13"/>
  <c r="N271" i="13" s="1"/>
  <c r="K271" i="13"/>
  <c r="L271" i="13"/>
  <c r="I271" i="13"/>
  <c r="J271" i="13" s="1"/>
  <c r="M270" i="13"/>
  <c r="N270" i="13"/>
  <c r="K270" i="13"/>
  <c r="L270" i="13" s="1"/>
  <c r="I270" i="13"/>
  <c r="J270" i="13"/>
  <c r="M269" i="13"/>
  <c r="N269" i="13" s="1"/>
  <c r="K269" i="13"/>
  <c r="L269" i="13"/>
  <c r="I269" i="13"/>
  <c r="J269" i="13" s="1"/>
  <c r="M268" i="13"/>
  <c r="N268" i="13"/>
  <c r="K268" i="13"/>
  <c r="L268" i="13" s="1"/>
  <c r="I268" i="13"/>
  <c r="J268" i="13"/>
  <c r="M267" i="13"/>
  <c r="N267" i="13" s="1"/>
  <c r="K267" i="13"/>
  <c r="L267" i="13"/>
  <c r="I267" i="13"/>
  <c r="J267" i="13" s="1"/>
  <c r="M266" i="13"/>
  <c r="N266" i="13"/>
  <c r="K266" i="13"/>
  <c r="L266" i="13" s="1"/>
  <c r="I266" i="13"/>
  <c r="J266" i="13"/>
  <c r="M265" i="13"/>
  <c r="N265" i="13" s="1"/>
  <c r="K265" i="13"/>
  <c r="L265" i="13"/>
  <c r="I265" i="13"/>
  <c r="J265" i="13" s="1"/>
  <c r="M264" i="13"/>
  <c r="N264" i="13"/>
  <c r="K264" i="13"/>
  <c r="L264" i="13" s="1"/>
  <c r="I264" i="13"/>
  <c r="J264" i="13"/>
  <c r="M263" i="13"/>
  <c r="N263" i="13" s="1"/>
  <c r="K263" i="13"/>
  <c r="L263" i="13"/>
  <c r="I260" i="13"/>
  <c r="I258" i="13"/>
  <c r="J258" i="13"/>
  <c r="K322" i="13"/>
  <c r="K257" i="13"/>
  <c r="I257" i="13"/>
  <c r="J257" i="13" s="1"/>
  <c r="K321" i="13"/>
  <c r="K256" i="13"/>
  <c r="L256" i="13"/>
  <c r="I256" i="13"/>
  <c r="J256" i="13" s="1"/>
  <c r="K320" i="13"/>
  <c r="I255" i="13"/>
  <c r="J255" i="13"/>
  <c r="K319" i="13"/>
  <c r="M254" i="13"/>
  <c r="N254" i="13" s="1"/>
  <c r="K254" i="13"/>
  <c r="I254" i="13"/>
  <c r="J254" i="13" s="1"/>
  <c r="K318" i="13"/>
  <c r="K253" i="13"/>
  <c r="L253" i="13" s="1"/>
  <c r="I253" i="13"/>
  <c r="J253" i="13" s="1"/>
  <c r="K317" i="13"/>
  <c r="M252" i="13"/>
  <c r="I252" i="13"/>
  <c r="J252" i="13" s="1"/>
  <c r="K316" i="13"/>
  <c r="M251" i="13"/>
  <c r="N251" i="13" s="1"/>
  <c r="K251" i="13"/>
  <c r="I251" i="13"/>
  <c r="J251" i="13"/>
  <c r="K315" i="13"/>
  <c r="K250" i="13"/>
  <c r="L250" i="13"/>
  <c r="I250" i="13"/>
  <c r="J250" i="13" s="1"/>
  <c r="K314" i="13"/>
  <c r="I249" i="13"/>
  <c r="J249" i="13" s="1"/>
  <c r="K313" i="13"/>
  <c r="K248" i="13"/>
  <c r="I248" i="13"/>
  <c r="J248" i="13"/>
  <c r="K312" i="13"/>
  <c r="K247" i="13"/>
  <c r="L247" i="13" s="1"/>
  <c r="I247" i="13"/>
  <c r="J247" i="13" s="1"/>
  <c r="K311" i="13"/>
  <c r="N245" i="13"/>
  <c r="I245" i="13"/>
  <c r="J245" i="13" s="1"/>
  <c r="K310" i="13"/>
  <c r="M244" i="13"/>
  <c r="K244" i="13"/>
  <c r="I244" i="13"/>
  <c r="J244" i="13" s="1"/>
  <c r="K309" i="13"/>
  <c r="N244" i="13"/>
  <c r="K243" i="13"/>
  <c r="L243" i="13" s="1"/>
  <c r="I243" i="13"/>
  <c r="J243" i="13"/>
  <c r="K308" i="13"/>
  <c r="I242" i="13"/>
  <c r="J242" i="13" s="1"/>
  <c r="M241" i="13"/>
  <c r="N241" i="13" s="1"/>
  <c r="K241" i="13"/>
  <c r="I241" i="13"/>
  <c r="J241" i="13" s="1"/>
  <c r="K306" i="13"/>
  <c r="K240" i="13"/>
  <c r="L240" i="13" s="1"/>
  <c r="I240" i="13"/>
  <c r="J240" i="13" s="1"/>
  <c r="K305" i="13"/>
  <c r="M239" i="13"/>
  <c r="I239" i="13"/>
  <c r="J239" i="13" s="1"/>
  <c r="K304" i="13"/>
  <c r="M238" i="13"/>
  <c r="N238" i="13" s="1"/>
  <c r="K238" i="13"/>
  <c r="I238" i="13"/>
  <c r="J238" i="13"/>
  <c r="K303" i="13"/>
  <c r="K237" i="13"/>
  <c r="L237" i="13"/>
  <c r="I237" i="13"/>
  <c r="J237" i="13" s="1"/>
  <c r="K302" i="13"/>
  <c r="I236" i="13"/>
  <c r="J236" i="13" s="1"/>
  <c r="K301" i="13"/>
  <c r="K235" i="13"/>
  <c r="I235" i="13"/>
  <c r="J235" i="13" s="1"/>
  <c r="K300" i="13"/>
  <c r="I234" i="13"/>
  <c r="J234" i="13"/>
  <c r="K299" i="13"/>
  <c r="L232" i="13"/>
  <c r="I232" i="13"/>
  <c r="J232" i="13" s="1"/>
  <c r="G232" i="13"/>
  <c r="K297" i="13"/>
  <c r="F232" i="13"/>
  <c r="E232" i="13"/>
  <c r="D232" i="13"/>
  <c r="K231" i="13"/>
  <c r="I231" i="13"/>
  <c r="J231" i="13" s="1"/>
  <c r="G231" i="13"/>
  <c r="K296" i="13"/>
  <c r="F231" i="13"/>
  <c r="E231" i="13"/>
  <c r="D231" i="13"/>
  <c r="M230" i="13"/>
  <c r="N230" i="13" s="1"/>
  <c r="I230" i="13"/>
  <c r="J230" i="13" s="1"/>
  <c r="G230" i="13"/>
  <c r="K295" i="13"/>
  <c r="F230" i="13"/>
  <c r="E230" i="13"/>
  <c r="D230" i="13"/>
  <c r="M229" i="13"/>
  <c r="K229" i="13"/>
  <c r="L229" i="13" s="1"/>
  <c r="I229" i="13"/>
  <c r="J229" i="13" s="1"/>
  <c r="G229" i="13"/>
  <c r="K294" i="13" s="1"/>
  <c r="F229" i="13"/>
  <c r="E229" i="13"/>
  <c r="D229" i="13"/>
  <c r="I228" i="13"/>
  <c r="J228" i="13" s="1"/>
  <c r="G228" i="13"/>
  <c r="K293" i="13" s="1"/>
  <c r="F228" i="13"/>
  <c r="E228" i="13"/>
  <c r="D228" i="13"/>
  <c r="I227" i="13"/>
  <c r="J227" i="13"/>
  <c r="G227" i="13"/>
  <c r="K292" i="13"/>
  <c r="F227" i="13"/>
  <c r="E227" i="13"/>
  <c r="D227" i="13"/>
  <c r="K226" i="13"/>
  <c r="L226" i="13"/>
  <c r="I226" i="13"/>
  <c r="J226" i="13"/>
  <c r="G226" i="13"/>
  <c r="K291" i="13"/>
  <c r="F226" i="13"/>
  <c r="E226" i="13"/>
  <c r="D226" i="13"/>
  <c r="K225" i="13"/>
  <c r="I225" i="13"/>
  <c r="J225" i="13"/>
  <c r="G225" i="13"/>
  <c r="K290" i="13"/>
  <c r="F225" i="13"/>
  <c r="E225" i="13"/>
  <c r="D225" i="13"/>
  <c r="M224" i="13"/>
  <c r="I224" i="13"/>
  <c r="J224" i="13" s="1"/>
  <c r="G224" i="13"/>
  <c r="K289" i="13" s="1"/>
  <c r="F224" i="13"/>
  <c r="E224" i="13"/>
  <c r="D224" i="13"/>
  <c r="L224" i="13" s="1"/>
  <c r="K223" i="13"/>
  <c r="L223" i="13"/>
  <c r="I223" i="13"/>
  <c r="J223" i="13" s="1"/>
  <c r="G223" i="13"/>
  <c r="F223" i="13"/>
  <c r="E223" i="13"/>
  <c r="D223" i="13"/>
  <c r="K222" i="13"/>
  <c r="I222" i="13"/>
  <c r="J222" i="13"/>
  <c r="G222" i="13"/>
  <c r="K287" i="13"/>
  <c r="F222" i="13"/>
  <c r="E222" i="13"/>
  <c r="D222" i="13"/>
  <c r="I221" i="13"/>
  <c r="J221" i="13"/>
  <c r="G221" i="13"/>
  <c r="K286" i="13"/>
  <c r="F221" i="13"/>
  <c r="E221" i="13"/>
  <c r="D221" i="13"/>
  <c r="K219" i="13"/>
  <c r="L219" i="13" s="1"/>
  <c r="I219" i="13"/>
  <c r="J219" i="13" s="1"/>
  <c r="G219" i="13"/>
  <c r="F219" i="13"/>
  <c r="E219" i="13"/>
  <c r="D219" i="13"/>
  <c r="K218" i="13"/>
  <c r="I218" i="13"/>
  <c r="J218" i="13"/>
  <c r="G218" i="13"/>
  <c r="F218" i="13"/>
  <c r="E218" i="13"/>
  <c r="D218" i="13"/>
  <c r="I217" i="13"/>
  <c r="J217" i="13"/>
  <c r="G217" i="13"/>
  <c r="F217" i="13"/>
  <c r="E217" i="13"/>
  <c r="D217" i="13"/>
  <c r="K216" i="13"/>
  <c r="I216" i="13"/>
  <c r="J216" i="13" s="1"/>
  <c r="G216" i="13"/>
  <c r="F216" i="13"/>
  <c r="E216" i="13"/>
  <c r="D216" i="13"/>
  <c r="I215" i="13"/>
  <c r="J215" i="13"/>
  <c r="G215" i="13"/>
  <c r="F215" i="13"/>
  <c r="E215" i="13"/>
  <c r="D215" i="13"/>
  <c r="M214" i="13"/>
  <c r="N214" i="13" s="1"/>
  <c r="I214" i="13"/>
  <c r="J214" i="13"/>
  <c r="G214" i="13"/>
  <c r="F214" i="13"/>
  <c r="E214" i="13"/>
  <c r="D214" i="13"/>
  <c r="M213" i="13"/>
  <c r="K213" i="13"/>
  <c r="I213" i="13"/>
  <c r="J213" i="13"/>
  <c r="G213" i="13"/>
  <c r="F213" i="13"/>
  <c r="E213" i="13"/>
  <c r="D213" i="13"/>
  <c r="K212" i="13"/>
  <c r="I212" i="13"/>
  <c r="J212" i="13"/>
  <c r="G212" i="13"/>
  <c r="F212" i="13"/>
  <c r="E212" i="13"/>
  <c r="D212" i="13"/>
  <c r="M211" i="13"/>
  <c r="N211" i="13" s="1"/>
  <c r="I211" i="13"/>
  <c r="J211" i="13"/>
  <c r="G211" i="13"/>
  <c r="F211" i="13"/>
  <c r="E211" i="13"/>
  <c r="D211" i="13"/>
  <c r="M210" i="13"/>
  <c r="K210" i="13"/>
  <c r="L210" i="13" s="1"/>
  <c r="I210" i="13"/>
  <c r="J210" i="13" s="1"/>
  <c r="G210" i="13"/>
  <c r="F210" i="13"/>
  <c r="E210" i="13"/>
  <c r="D210" i="13"/>
  <c r="K209" i="13"/>
  <c r="I209" i="13"/>
  <c r="J209" i="13"/>
  <c r="G209" i="13"/>
  <c r="F209" i="13"/>
  <c r="E209" i="13"/>
  <c r="D209" i="13"/>
  <c r="I208" i="13"/>
  <c r="J208" i="13"/>
  <c r="G208" i="13"/>
  <c r="F208" i="13"/>
  <c r="E208" i="13"/>
  <c r="D208" i="13"/>
  <c r="K206" i="13"/>
  <c r="L206" i="13" s="1"/>
  <c r="I206" i="13"/>
  <c r="J206" i="13" s="1"/>
  <c r="G206" i="13"/>
  <c r="K284" i="13" s="1"/>
  <c r="F206" i="13"/>
  <c r="E206" i="13"/>
  <c r="D206" i="13"/>
  <c r="I205" i="13"/>
  <c r="J205" i="13"/>
  <c r="G205" i="13"/>
  <c r="K283" i="13" s="1"/>
  <c r="F205" i="13"/>
  <c r="E205" i="13"/>
  <c r="D205" i="13"/>
  <c r="N204" i="13"/>
  <c r="I204" i="13"/>
  <c r="J204" i="13" s="1"/>
  <c r="G204" i="13"/>
  <c r="K282" i="13"/>
  <c r="F204" i="13"/>
  <c r="E204" i="13"/>
  <c r="D204" i="13"/>
  <c r="M203" i="13"/>
  <c r="K203" i="13"/>
  <c r="L203" i="13" s="1"/>
  <c r="I203" i="13"/>
  <c r="J203" i="13"/>
  <c r="G203" i="13"/>
  <c r="K281" i="13" s="1"/>
  <c r="F203" i="13"/>
  <c r="E203" i="13"/>
  <c r="D203" i="13"/>
  <c r="K202" i="13"/>
  <c r="I202" i="13"/>
  <c r="J202" i="13"/>
  <c r="G202" i="13"/>
  <c r="K280" i="13" s="1"/>
  <c r="F202" i="13"/>
  <c r="E202" i="13"/>
  <c r="D202" i="13"/>
  <c r="I201" i="13"/>
  <c r="J201" i="13"/>
  <c r="G201" i="13"/>
  <c r="K279" i="13" s="1"/>
  <c r="F201" i="13"/>
  <c r="E201" i="13"/>
  <c r="D201" i="13"/>
  <c r="K200" i="13"/>
  <c r="L200" i="13" s="1"/>
  <c r="I200" i="13"/>
  <c r="J200" i="13" s="1"/>
  <c r="G200" i="13"/>
  <c r="K278" i="13"/>
  <c r="F200" i="13"/>
  <c r="E200" i="13"/>
  <c r="D200" i="13"/>
  <c r="K199" i="13"/>
  <c r="I199" i="13"/>
  <c r="J199" i="13" s="1"/>
  <c r="G199" i="13"/>
  <c r="K277" i="13" s="1"/>
  <c r="F199" i="13"/>
  <c r="E199" i="13"/>
  <c r="D199" i="13"/>
  <c r="I198" i="13"/>
  <c r="J198" i="13"/>
  <c r="G198" i="13"/>
  <c r="K276" i="13"/>
  <c r="F198" i="13"/>
  <c r="E198" i="13"/>
  <c r="D198" i="13"/>
  <c r="M197" i="13"/>
  <c r="L197" i="13"/>
  <c r="I197" i="13"/>
  <c r="J197" i="13" s="1"/>
  <c r="G197" i="13"/>
  <c r="K275" i="13"/>
  <c r="F197" i="13"/>
  <c r="E197" i="13"/>
  <c r="D197" i="13"/>
  <c r="K196" i="13"/>
  <c r="I196" i="13"/>
  <c r="J196" i="13" s="1"/>
  <c r="G196" i="13"/>
  <c r="K274" i="13"/>
  <c r="F196" i="13"/>
  <c r="E196" i="13"/>
  <c r="D196" i="13"/>
  <c r="M195" i="13"/>
  <c r="N195" i="13" s="1"/>
  <c r="I195" i="13"/>
  <c r="J195" i="13" s="1"/>
  <c r="G195" i="13"/>
  <c r="K273" i="13" s="1"/>
  <c r="F195" i="13"/>
  <c r="E195" i="13"/>
  <c r="D195" i="13"/>
  <c r="M193" i="13"/>
  <c r="N193" i="13" s="1"/>
  <c r="I193" i="13"/>
  <c r="J193" i="13"/>
  <c r="G193" i="13"/>
  <c r="F193" i="13"/>
  <c r="E193" i="13"/>
  <c r="D193" i="13"/>
  <c r="I192" i="13"/>
  <c r="J192" i="13" s="1"/>
  <c r="G192" i="13"/>
  <c r="F192" i="13"/>
  <c r="E192" i="13"/>
  <c r="D192" i="13"/>
  <c r="M191" i="13"/>
  <c r="N191" i="13" s="1"/>
  <c r="I191" i="13"/>
  <c r="J191" i="13" s="1"/>
  <c r="G191" i="13"/>
  <c r="F191" i="13"/>
  <c r="E191" i="13"/>
  <c r="D191" i="13"/>
  <c r="K190" i="13"/>
  <c r="L190" i="13" s="1"/>
  <c r="I190" i="13"/>
  <c r="J190" i="13" s="1"/>
  <c r="G190" i="13"/>
  <c r="F190" i="13"/>
  <c r="E190" i="13"/>
  <c r="D190" i="13"/>
  <c r="K189" i="13"/>
  <c r="I189" i="13"/>
  <c r="J189" i="13" s="1"/>
  <c r="G189" i="13"/>
  <c r="F189" i="13"/>
  <c r="E189" i="13"/>
  <c r="D189" i="13"/>
  <c r="I188" i="13"/>
  <c r="J188" i="13"/>
  <c r="G188" i="13"/>
  <c r="F188" i="13"/>
  <c r="E188" i="13"/>
  <c r="D188" i="13"/>
  <c r="K187" i="13"/>
  <c r="L187" i="13" s="1"/>
  <c r="I187" i="13"/>
  <c r="J187" i="13" s="1"/>
  <c r="G187" i="13"/>
  <c r="F187" i="13"/>
  <c r="E187" i="13"/>
  <c r="D187" i="13"/>
  <c r="K186" i="13"/>
  <c r="I186" i="13"/>
  <c r="J186" i="13" s="1"/>
  <c r="G186" i="13"/>
  <c r="F186" i="13"/>
  <c r="E186" i="13"/>
  <c r="D186" i="13"/>
  <c r="I185" i="13"/>
  <c r="J185" i="13" s="1"/>
  <c r="G185" i="13"/>
  <c r="F185" i="13"/>
  <c r="N185" i="13" s="1"/>
  <c r="E185" i="13"/>
  <c r="D185" i="13"/>
  <c r="K184" i="13"/>
  <c r="I184" i="13"/>
  <c r="J184" i="13" s="1"/>
  <c r="G184" i="13"/>
  <c r="F184" i="13"/>
  <c r="N184" i="13" s="1"/>
  <c r="E184" i="13"/>
  <c r="D184" i="13"/>
  <c r="L184" i="13"/>
  <c r="K183" i="13"/>
  <c r="I183" i="13"/>
  <c r="J183" i="13" s="1"/>
  <c r="G183" i="13"/>
  <c r="F183" i="13"/>
  <c r="E183" i="13"/>
  <c r="D183" i="13"/>
  <c r="M182" i="13"/>
  <c r="N182" i="13" s="1"/>
  <c r="I182" i="13"/>
  <c r="J182" i="13" s="1"/>
  <c r="G182" i="13"/>
  <c r="F182" i="13"/>
  <c r="E182" i="13"/>
  <c r="D182" i="13"/>
  <c r="N181" i="13"/>
  <c r="K180" i="13"/>
  <c r="I180" i="13"/>
  <c r="J180" i="13" s="1"/>
  <c r="G180" i="13"/>
  <c r="F180" i="13"/>
  <c r="N180" i="13"/>
  <c r="E180" i="13"/>
  <c r="D180" i="13"/>
  <c r="M179" i="13"/>
  <c r="I179" i="13"/>
  <c r="J179" i="13"/>
  <c r="G179" i="13"/>
  <c r="F179" i="13"/>
  <c r="N179" i="13" s="1"/>
  <c r="E179" i="13"/>
  <c r="D179" i="13"/>
  <c r="L179" i="13" s="1"/>
  <c r="M178" i="13"/>
  <c r="I178" i="13"/>
  <c r="J178" i="13"/>
  <c r="G178" i="13"/>
  <c r="F178" i="13"/>
  <c r="E178" i="13"/>
  <c r="D178" i="13"/>
  <c r="L178" i="13" s="1"/>
  <c r="K177" i="13"/>
  <c r="I177" i="13"/>
  <c r="J177" i="13"/>
  <c r="G177" i="13"/>
  <c r="F177" i="13"/>
  <c r="N177" i="13" s="1"/>
  <c r="E177" i="13"/>
  <c r="D177" i="13"/>
  <c r="I176" i="13"/>
  <c r="J176" i="13" s="1"/>
  <c r="G176" i="13"/>
  <c r="F176" i="13"/>
  <c r="E176" i="13"/>
  <c r="D176" i="13"/>
  <c r="I175" i="13"/>
  <c r="J175" i="13" s="1"/>
  <c r="G175" i="13"/>
  <c r="F175" i="13"/>
  <c r="E175" i="13"/>
  <c r="D175" i="13"/>
  <c r="I174" i="13"/>
  <c r="J174" i="13"/>
  <c r="G174" i="13"/>
  <c r="F174" i="13"/>
  <c r="E174" i="13"/>
  <c r="D174" i="13"/>
  <c r="I173" i="13"/>
  <c r="J173" i="13" s="1"/>
  <c r="G173" i="13"/>
  <c r="F173" i="13"/>
  <c r="E173" i="13"/>
  <c r="D173" i="13"/>
  <c r="I172" i="13"/>
  <c r="J172" i="13"/>
  <c r="G172" i="13"/>
  <c r="F172" i="13"/>
  <c r="E172" i="13"/>
  <c r="D172" i="13"/>
  <c r="I171" i="13"/>
  <c r="J171" i="13" s="1"/>
  <c r="G171" i="13"/>
  <c r="F171" i="13"/>
  <c r="E171" i="13"/>
  <c r="D171" i="13"/>
  <c r="I170" i="13"/>
  <c r="J170" i="13"/>
  <c r="G170" i="13"/>
  <c r="F170" i="13"/>
  <c r="E170" i="13"/>
  <c r="D170" i="13"/>
  <c r="I169" i="13"/>
  <c r="J169" i="13"/>
  <c r="G169" i="13"/>
  <c r="F169" i="13"/>
  <c r="E169" i="13"/>
  <c r="D169" i="13"/>
  <c r="L168" i="13"/>
  <c r="G167" i="13"/>
  <c r="F167" i="13"/>
  <c r="E167" i="13"/>
  <c r="D167" i="13"/>
  <c r="G166" i="13"/>
  <c r="F166" i="13"/>
  <c r="E166" i="13"/>
  <c r="D166" i="13"/>
  <c r="G165" i="13"/>
  <c r="F165" i="13"/>
  <c r="E165" i="13"/>
  <c r="D165" i="13"/>
  <c r="G164" i="13"/>
  <c r="F164" i="13"/>
  <c r="E164" i="13"/>
  <c r="D164" i="13"/>
  <c r="G163" i="13"/>
  <c r="F163" i="13"/>
  <c r="E163" i="13"/>
  <c r="D163" i="13"/>
  <c r="G162" i="13"/>
  <c r="F162" i="13"/>
  <c r="E162" i="13"/>
  <c r="D162" i="13"/>
  <c r="G161" i="13"/>
  <c r="F161" i="13"/>
  <c r="E161" i="13"/>
  <c r="D161" i="13"/>
  <c r="G160" i="13"/>
  <c r="F160" i="13"/>
  <c r="E160" i="13"/>
  <c r="D160" i="13"/>
  <c r="G159" i="13"/>
  <c r="F159" i="13"/>
  <c r="E159" i="13"/>
  <c r="D159" i="13"/>
  <c r="G158" i="13"/>
  <c r="F158" i="13"/>
  <c r="E158" i="13"/>
  <c r="D158" i="13"/>
  <c r="G157" i="13"/>
  <c r="F157" i="13"/>
  <c r="E157" i="13"/>
  <c r="D157" i="13"/>
  <c r="G156" i="13"/>
  <c r="F156" i="13"/>
  <c r="E156" i="13"/>
  <c r="D156" i="13"/>
  <c r="G154" i="13"/>
  <c r="F154" i="13"/>
  <c r="E154" i="13"/>
  <c r="D154" i="13"/>
  <c r="G153" i="13"/>
  <c r="F153" i="13"/>
  <c r="E153" i="13"/>
  <c r="D153" i="13"/>
  <c r="G152" i="13"/>
  <c r="F152" i="13"/>
  <c r="E152" i="13"/>
  <c r="D152" i="13"/>
  <c r="G151" i="13"/>
  <c r="F151" i="13"/>
  <c r="E151" i="13"/>
  <c r="D151" i="13"/>
  <c r="G150" i="13"/>
  <c r="F150" i="13"/>
  <c r="E150" i="13"/>
  <c r="D150" i="13"/>
  <c r="G149" i="13"/>
  <c r="F149" i="13"/>
  <c r="E149" i="13"/>
  <c r="D149" i="13"/>
  <c r="G148" i="13"/>
  <c r="F148" i="13"/>
  <c r="E148" i="13"/>
  <c r="D148" i="13"/>
  <c r="G147" i="13"/>
  <c r="F147" i="13"/>
  <c r="E147" i="13"/>
  <c r="D147" i="13"/>
  <c r="G146" i="13"/>
  <c r="F146" i="13"/>
  <c r="E146" i="13"/>
  <c r="D146" i="13"/>
  <c r="G145" i="13"/>
  <c r="F145" i="13"/>
  <c r="E145" i="13"/>
  <c r="D145" i="13"/>
  <c r="G144" i="13"/>
  <c r="F144" i="13"/>
  <c r="E144" i="13"/>
  <c r="D144" i="13"/>
  <c r="G143" i="13"/>
  <c r="F143" i="13"/>
  <c r="E143" i="13"/>
  <c r="D143" i="13"/>
  <c r="G141" i="13"/>
  <c r="F141" i="13"/>
  <c r="E141" i="13"/>
  <c r="D141" i="13"/>
  <c r="G140" i="13"/>
  <c r="F140" i="13"/>
  <c r="E140" i="13"/>
  <c r="D140" i="13"/>
  <c r="G139" i="13"/>
  <c r="F139" i="13"/>
  <c r="E139" i="13"/>
  <c r="D139" i="13"/>
  <c r="G138" i="13"/>
  <c r="F138" i="13"/>
  <c r="E138" i="13"/>
  <c r="D138" i="13"/>
  <c r="G137" i="13"/>
  <c r="F137" i="13"/>
  <c r="E137" i="13"/>
  <c r="D137" i="13"/>
  <c r="G136" i="13"/>
  <c r="F136" i="13"/>
  <c r="E136" i="13"/>
  <c r="D136" i="13"/>
  <c r="G135" i="13"/>
  <c r="F135" i="13"/>
  <c r="E135" i="13"/>
  <c r="D135" i="13"/>
  <c r="G134" i="13"/>
  <c r="F134" i="13"/>
  <c r="E134" i="13"/>
  <c r="D134" i="13"/>
  <c r="G133" i="13"/>
  <c r="F133" i="13"/>
  <c r="E133" i="13"/>
  <c r="D133" i="13"/>
  <c r="G132" i="13"/>
  <c r="F132" i="13"/>
  <c r="E132" i="13"/>
  <c r="D132" i="13"/>
  <c r="G131" i="13"/>
  <c r="F131" i="13"/>
  <c r="E131" i="13"/>
  <c r="D131" i="13"/>
  <c r="G130" i="13"/>
  <c r="F130" i="13"/>
  <c r="E130" i="13"/>
  <c r="D130" i="13"/>
  <c r="G128" i="13"/>
  <c r="F128" i="13"/>
  <c r="E128" i="13"/>
  <c r="D128" i="13"/>
  <c r="G127" i="13"/>
  <c r="F127" i="13"/>
  <c r="E127" i="13"/>
  <c r="D127" i="13"/>
  <c r="G126" i="13"/>
  <c r="F126" i="13"/>
  <c r="E126" i="13"/>
  <c r="D126" i="13"/>
  <c r="G125" i="13"/>
  <c r="F125" i="13"/>
  <c r="E125" i="13"/>
  <c r="D125" i="13"/>
  <c r="G124" i="13"/>
  <c r="F124" i="13"/>
  <c r="E124" i="13"/>
  <c r="D124" i="13"/>
  <c r="G123" i="13"/>
  <c r="F123" i="13"/>
  <c r="E123" i="13"/>
  <c r="D123" i="13"/>
  <c r="G122" i="13"/>
  <c r="F122" i="13"/>
  <c r="E122" i="13"/>
  <c r="D122" i="13"/>
  <c r="G121" i="13"/>
  <c r="F121" i="13"/>
  <c r="E121" i="13"/>
  <c r="D121" i="13"/>
  <c r="G120" i="13"/>
  <c r="F120" i="13"/>
  <c r="E120" i="13"/>
  <c r="D120" i="13"/>
  <c r="G119" i="13"/>
  <c r="F119" i="13"/>
  <c r="E119" i="13"/>
  <c r="D119" i="13"/>
  <c r="G118" i="13"/>
  <c r="F118" i="13"/>
  <c r="E118" i="13"/>
  <c r="D118" i="13"/>
  <c r="G117" i="13"/>
  <c r="F117" i="13"/>
  <c r="E117" i="13"/>
  <c r="D117" i="13"/>
  <c r="G115" i="13"/>
  <c r="F115" i="13"/>
  <c r="E115" i="13"/>
  <c r="D115" i="13"/>
  <c r="G114" i="13"/>
  <c r="F114" i="13"/>
  <c r="E114" i="13"/>
  <c r="D114" i="13"/>
  <c r="G113" i="13"/>
  <c r="F113" i="13"/>
  <c r="E113" i="13"/>
  <c r="D113" i="13"/>
  <c r="G112" i="13"/>
  <c r="F112" i="13"/>
  <c r="E112" i="13"/>
  <c r="D112" i="13"/>
  <c r="G111" i="13"/>
  <c r="F111" i="13"/>
  <c r="E111" i="13"/>
  <c r="D111" i="13"/>
  <c r="G110" i="13"/>
  <c r="F110" i="13"/>
  <c r="E110" i="13"/>
  <c r="D110" i="13"/>
  <c r="G109" i="13"/>
  <c r="F109" i="13"/>
  <c r="E109" i="13"/>
  <c r="D109" i="13"/>
  <c r="G108" i="13"/>
  <c r="F108" i="13"/>
  <c r="E108" i="13"/>
  <c r="D108" i="13"/>
  <c r="G107" i="13"/>
  <c r="F107" i="13"/>
  <c r="E107" i="13"/>
  <c r="D107" i="13"/>
  <c r="G106" i="13"/>
  <c r="F106" i="13"/>
  <c r="E106" i="13"/>
  <c r="D106" i="13"/>
  <c r="G105" i="13"/>
  <c r="F105" i="13"/>
  <c r="E105" i="13"/>
  <c r="D105" i="13"/>
  <c r="G104" i="13"/>
  <c r="F104" i="13"/>
  <c r="E104" i="13"/>
  <c r="D104" i="13"/>
  <c r="G102" i="13"/>
  <c r="F102" i="13"/>
  <c r="E102" i="13"/>
  <c r="D102" i="13"/>
  <c r="G101" i="13"/>
  <c r="F101" i="13"/>
  <c r="E101" i="13"/>
  <c r="D101" i="13"/>
  <c r="G100" i="13"/>
  <c r="F100" i="13"/>
  <c r="E100" i="13"/>
  <c r="D100" i="13"/>
  <c r="G99" i="13"/>
  <c r="F99" i="13"/>
  <c r="E99" i="13"/>
  <c r="D99" i="13"/>
  <c r="G98" i="13"/>
  <c r="F98" i="13"/>
  <c r="E98" i="13"/>
  <c r="D98" i="13"/>
  <c r="G97" i="13"/>
  <c r="F97" i="13"/>
  <c r="E97" i="13"/>
  <c r="D97" i="13"/>
  <c r="G96" i="13"/>
  <c r="F96" i="13"/>
  <c r="E96" i="13"/>
  <c r="D96" i="13"/>
  <c r="G95" i="13"/>
  <c r="F95" i="13"/>
  <c r="E95" i="13"/>
  <c r="D95" i="13"/>
  <c r="G94" i="13"/>
  <c r="F94" i="13"/>
  <c r="E94" i="13"/>
  <c r="D94" i="13"/>
  <c r="G93" i="13"/>
  <c r="F93" i="13"/>
  <c r="E93" i="13"/>
  <c r="D93" i="13"/>
  <c r="G92" i="13"/>
  <c r="F92" i="13"/>
  <c r="E92" i="13"/>
  <c r="D92" i="13"/>
  <c r="G91" i="13"/>
  <c r="F91" i="13"/>
  <c r="E91" i="13"/>
  <c r="D91" i="13"/>
  <c r="G89" i="13"/>
  <c r="F89" i="13"/>
  <c r="E89" i="13"/>
  <c r="D89" i="13"/>
  <c r="G88" i="13"/>
  <c r="F88" i="13"/>
  <c r="E88" i="13"/>
  <c r="D88" i="13"/>
  <c r="G87" i="13"/>
  <c r="F87" i="13"/>
  <c r="E87" i="13"/>
  <c r="D87" i="13"/>
  <c r="G86" i="13"/>
  <c r="F86" i="13"/>
  <c r="E86" i="13"/>
  <c r="D86" i="13"/>
  <c r="G85" i="13"/>
  <c r="F85" i="13"/>
  <c r="E85" i="13"/>
  <c r="D85" i="13"/>
  <c r="G84" i="13"/>
  <c r="F84" i="13"/>
  <c r="E84" i="13"/>
  <c r="D84" i="13"/>
  <c r="G83" i="13"/>
  <c r="F83" i="13"/>
  <c r="E83" i="13"/>
  <c r="D83" i="13"/>
  <c r="G82" i="13"/>
  <c r="F82" i="13"/>
  <c r="E82" i="13"/>
  <c r="D82" i="13"/>
  <c r="G81" i="13"/>
  <c r="F81" i="13"/>
  <c r="E81" i="13"/>
  <c r="D81" i="13"/>
  <c r="G80" i="13"/>
  <c r="F80" i="13"/>
  <c r="E80" i="13"/>
  <c r="D80" i="13"/>
  <c r="G79" i="13"/>
  <c r="F79" i="13"/>
  <c r="E79" i="13"/>
  <c r="D79" i="13"/>
  <c r="G78" i="13"/>
  <c r="F78" i="13"/>
  <c r="E78" i="13"/>
  <c r="D78" i="13"/>
  <c r="G76" i="13"/>
  <c r="F76" i="13"/>
  <c r="E76" i="13"/>
  <c r="D76" i="13"/>
  <c r="G75" i="13"/>
  <c r="F75" i="13"/>
  <c r="E75" i="13"/>
  <c r="D75" i="13"/>
  <c r="G74" i="13"/>
  <c r="F74" i="13"/>
  <c r="E74" i="13"/>
  <c r="D74" i="13"/>
  <c r="G73" i="13"/>
  <c r="F73" i="13"/>
  <c r="E73" i="13"/>
  <c r="D73" i="13"/>
  <c r="G72" i="13"/>
  <c r="F72" i="13"/>
  <c r="E72" i="13"/>
  <c r="D72" i="13"/>
  <c r="G71" i="13"/>
  <c r="F71" i="13"/>
  <c r="E71" i="13"/>
  <c r="D71" i="13"/>
  <c r="G70" i="13"/>
  <c r="F70" i="13"/>
  <c r="E70" i="13"/>
  <c r="D70" i="13"/>
  <c r="G69" i="13"/>
  <c r="F69" i="13"/>
  <c r="E69" i="13"/>
  <c r="D69" i="13"/>
  <c r="G68" i="13"/>
  <c r="F68" i="13"/>
  <c r="E68" i="13"/>
  <c r="D68" i="13"/>
  <c r="G67" i="13"/>
  <c r="F67" i="13"/>
  <c r="E67" i="13"/>
  <c r="D67" i="13"/>
  <c r="G66" i="13"/>
  <c r="F66" i="13"/>
  <c r="E66" i="13"/>
  <c r="D66" i="13"/>
  <c r="G65" i="13"/>
  <c r="F65" i="13"/>
  <c r="E65" i="13"/>
  <c r="D65" i="13"/>
  <c r="G63" i="13"/>
  <c r="F63" i="13"/>
  <c r="E63" i="13"/>
  <c r="D63" i="13"/>
  <c r="G62" i="13"/>
  <c r="F62" i="13"/>
  <c r="E62" i="13"/>
  <c r="D62" i="13"/>
  <c r="G61" i="13"/>
  <c r="F61" i="13"/>
  <c r="E61" i="13"/>
  <c r="D61" i="13"/>
  <c r="G60" i="13"/>
  <c r="F60" i="13"/>
  <c r="E60" i="13"/>
  <c r="D60" i="13"/>
  <c r="G59" i="13"/>
  <c r="F59" i="13"/>
  <c r="E59" i="13"/>
  <c r="D59" i="13"/>
  <c r="G58" i="13"/>
  <c r="F58" i="13"/>
  <c r="E58" i="13"/>
  <c r="D58" i="13"/>
  <c r="G57" i="13"/>
  <c r="F57" i="13"/>
  <c r="E57" i="13"/>
  <c r="D57" i="13"/>
  <c r="G56" i="13"/>
  <c r="F56" i="13"/>
  <c r="E56" i="13"/>
  <c r="D56" i="13"/>
  <c r="G55" i="13"/>
  <c r="F55" i="13"/>
  <c r="E55" i="13"/>
  <c r="D55" i="13"/>
  <c r="G54" i="13"/>
  <c r="F54" i="13"/>
  <c r="E54" i="13"/>
  <c r="D54" i="13"/>
  <c r="G53" i="13"/>
  <c r="F53" i="13"/>
  <c r="E53" i="13"/>
  <c r="D53" i="13"/>
  <c r="G52" i="13"/>
  <c r="F52" i="13"/>
  <c r="E52" i="13"/>
  <c r="D52" i="13"/>
  <c r="G50" i="13"/>
  <c r="F50" i="13"/>
  <c r="E50" i="13"/>
  <c r="D50" i="13"/>
  <c r="G49" i="13"/>
  <c r="F49" i="13"/>
  <c r="E49" i="13"/>
  <c r="D49" i="13"/>
  <c r="G48" i="13"/>
  <c r="F48" i="13"/>
  <c r="E48" i="13"/>
  <c r="D48" i="13"/>
  <c r="G47" i="13"/>
  <c r="F47" i="13"/>
  <c r="E47" i="13"/>
  <c r="D47" i="13"/>
  <c r="G46" i="13"/>
  <c r="F46" i="13"/>
  <c r="E46" i="13"/>
  <c r="D46" i="13"/>
  <c r="G45" i="13"/>
  <c r="F45" i="13"/>
  <c r="E45" i="13"/>
  <c r="D45" i="13"/>
  <c r="G44" i="13"/>
  <c r="F44" i="13"/>
  <c r="E44" i="13"/>
  <c r="D44" i="13"/>
  <c r="G43" i="13"/>
  <c r="F43" i="13"/>
  <c r="E43" i="13"/>
  <c r="D43" i="13"/>
  <c r="G42" i="13"/>
  <c r="F42" i="13"/>
  <c r="E42" i="13"/>
  <c r="D42" i="13"/>
  <c r="G41" i="13"/>
  <c r="F41" i="13"/>
  <c r="E41" i="13"/>
  <c r="D41" i="13"/>
  <c r="G40" i="13"/>
  <c r="F40" i="13"/>
  <c r="E40" i="13"/>
  <c r="D40" i="13"/>
  <c r="G39" i="13"/>
  <c r="F39" i="13"/>
  <c r="E39" i="13"/>
  <c r="D39" i="13"/>
  <c r="G37" i="13"/>
  <c r="F37" i="13"/>
  <c r="E37" i="13"/>
  <c r="D37" i="13"/>
  <c r="G36" i="13"/>
  <c r="F36" i="13"/>
  <c r="E36" i="13"/>
  <c r="D36" i="13"/>
  <c r="G35" i="13"/>
  <c r="F35" i="13"/>
  <c r="E35" i="13"/>
  <c r="D35" i="13"/>
  <c r="G34" i="13"/>
  <c r="F34" i="13"/>
  <c r="E34" i="13"/>
  <c r="D34" i="13"/>
  <c r="G33" i="13"/>
  <c r="F33" i="13"/>
  <c r="E33" i="13"/>
  <c r="D33" i="13"/>
  <c r="G32" i="13"/>
  <c r="F32" i="13"/>
  <c r="E32" i="13"/>
  <c r="D32" i="13"/>
  <c r="G31" i="13"/>
  <c r="F31" i="13"/>
  <c r="E31" i="13"/>
  <c r="D31" i="13"/>
  <c r="G30" i="13"/>
  <c r="F30" i="13"/>
  <c r="E30" i="13"/>
  <c r="D30" i="13"/>
  <c r="G29" i="13"/>
  <c r="F29" i="13"/>
  <c r="E29" i="13"/>
  <c r="D29" i="13"/>
  <c r="G28" i="13"/>
  <c r="F28" i="13"/>
  <c r="E28" i="13"/>
  <c r="D28" i="13"/>
  <c r="G27" i="13"/>
  <c r="F27" i="13"/>
  <c r="E27" i="13"/>
  <c r="D27" i="13"/>
  <c r="G26" i="13"/>
  <c r="F26" i="13"/>
  <c r="E26" i="13"/>
  <c r="D26" i="13"/>
  <c r="G25" i="13"/>
  <c r="F25" i="13"/>
  <c r="G24" i="13"/>
  <c r="F24" i="13"/>
  <c r="E24" i="13"/>
  <c r="D24" i="13"/>
  <c r="G23" i="13"/>
  <c r="F23" i="13"/>
  <c r="E23" i="13"/>
  <c r="D23" i="13"/>
  <c r="G22" i="13"/>
  <c r="F22" i="13"/>
  <c r="E22" i="13"/>
  <c r="D22" i="13"/>
  <c r="G21" i="13"/>
  <c r="F21" i="13"/>
  <c r="E21" i="13"/>
  <c r="D21" i="13"/>
  <c r="G20" i="13"/>
  <c r="F20" i="13"/>
  <c r="E20" i="13"/>
  <c r="D20" i="13"/>
  <c r="G19" i="13"/>
  <c r="F19" i="13"/>
  <c r="E19" i="13"/>
  <c r="D19" i="13"/>
  <c r="G18" i="13"/>
  <c r="F18" i="13"/>
  <c r="E18" i="13"/>
  <c r="D18" i="13"/>
  <c r="G17" i="13"/>
  <c r="F17" i="13"/>
  <c r="E17" i="13"/>
  <c r="D17" i="13"/>
  <c r="G16" i="13"/>
  <c r="F16" i="13"/>
  <c r="E16" i="13"/>
  <c r="D16" i="13"/>
  <c r="E15" i="13"/>
  <c r="D15" i="13"/>
  <c r="E14" i="13"/>
  <c r="D14" i="13"/>
  <c r="E13" i="13"/>
  <c r="D13" i="13"/>
  <c r="M11" i="13"/>
  <c r="N11" i="13" s="1"/>
  <c r="K11" i="13"/>
  <c r="L11" i="13"/>
  <c r="I11" i="13"/>
  <c r="J11" i="13" s="1"/>
  <c r="E11" i="13"/>
  <c r="D11" i="13"/>
  <c r="M10" i="13"/>
  <c r="N10" i="13" s="1"/>
  <c r="K10" i="13"/>
  <c r="L10" i="13" s="1"/>
  <c r="I10" i="13"/>
  <c r="J10" i="13" s="1"/>
  <c r="E10" i="13"/>
  <c r="D10" i="13"/>
  <c r="G316" i="12"/>
  <c r="F316" i="12"/>
  <c r="E316" i="12"/>
  <c r="D316" i="12"/>
  <c r="D284" i="12"/>
  <c r="D283" i="12"/>
  <c r="E282" i="12"/>
  <c r="D282" i="12"/>
  <c r="E281" i="12"/>
  <c r="D281" i="12"/>
  <c r="E280" i="12"/>
  <c r="D280" i="12"/>
  <c r="E279" i="12"/>
  <c r="D279" i="12"/>
  <c r="E278" i="12"/>
  <c r="D278" i="12"/>
  <c r="E277" i="12"/>
  <c r="D277" i="12"/>
  <c r="E276" i="12"/>
  <c r="D276" i="12"/>
  <c r="E275" i="12"/>
  <c r="D275" i="12"/>
  <c r="E274" i="12"/>
  <c r="D274" i="12"/>
  <c r="E273" i="12"/>
  <c r="D240" i="12"/>
  <c r="D239" i="12"/>
  <c r="D238" i="12"/>
  <c r="J190" i="12"/>
  <c r="J189" i="12"/>
  <c r="J188" i="12"/>
  <c r="J187" i="12"/>
  <c r="J186" i="12"/>
  <c r="J185" i="12"/>
  <c r="J184" i="12"/>
  <c r="J183" i="12"/>
  <c r="J182" i="12"/>
  <c r="I182" i="12"/>
  <c r="J181" i="12"/>
  <c r="J180" i="12"/>
  <c r="K179" i="12"/>
  <c r="J179" i="12"/>
  <c r="J178" i="12"/>
  <c r="J177" i="12"/>
  <c r="J176" i="12"/>
  <c r="J175" i="12"/>
  <c r="J174" i="12"/>
  <c r="J17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156" i="12"/>
  <c r="J155" i="12"/>
  <c r="J154" i="12"/>
  <c r="J153" i="12"/>
  <c r="J151" i="12"/>
  <c r="J150" i="12"/>
  <c r="J149" i="12"/>
  <c r="J148" i="12"/>
  <c r="J147" i="12"/>
  <c r="J146" i="12"/>
  <c r="J145" i="12"/>
  <c r="J144" i="12"/>
  <c r="J143" i="12"/>
  <c r="J142" i="12"/>
  <c r="J141" i="12"/>
  <c r="J140" i="12"/>
  <c r="J138" i="12"/>
  <c r="J137" i="12"/>
  <c r="H137" i="12"/>
  <c r="J136" i="12"/>
  <c r="J135" i="12"/>
  <c r="J134" i="12"/>
  <c r="J133" i="12"/>
  <c r="J132" i="12"/>
  <c r="J131" i="12"/>
  <c r="J130" i="12"/>
  <c r="J129" i="12"/>
  <c r="J128" i="12"/>
  <c r="J127" i="12"/>
  <c r="J125" i="12"/>
  <c r="H124" i="12"/>
  <c r="J124" i="12" s="1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3" i="12"/>
  <c r="J102" i="12"/>
  <c r="J101" i="12"/>
  <c r="J100" i="12"/>
  <c r="J99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I41" i="12"/>
  <c r="J41" i="12" s="1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E376" i="11"/>
  <c r="E370" i="11"/>
  <c r="E354" i="11"/>
  <c r="D354" i="11"/>
  <c r="E353" i="11"/>
  <c r="D353" i="11"/>
  <c r="E202" i="11"/>
  <c r="E200" i="11"/>
  <c r="B194" i="11"/>
  <c r="C194" i="11" s="1"/>
  <c r="E182" i="11"/>
  <c r="A194" i="11"/>
  <c r="D193" i="11"/>
  <c r="E192" i="11"/>
  <c r="E191" i="11"/>
  <c r="C191" i="11"/>
  <c r="C182" i="11"/>
  <c r="H182" i="11" s="1"/>
  <c r="I181" i="11"/>
  <c r="H181" i="11"/>
  <c r="G181" i="11"/>
  <c r="I180" i="11"/>
  <c r="H180" i="11"/>
  <c r="G180" i="11"/>
  <c r="D180" i="11"/>
  <c r="K179" i="11"/>
  <c r="I179" i="11"/>
  <c r="H179" i="11"/>
  <c r="G179" i="11"/>
  <c r="F179" i="11"/>
  <c r="D179" i="11"/>
  <c r="I177" i="11"/>
  <c r="H177" i="11"/>
  <c r="G177" i="11"/>
  <c r="K176" i="11"/>
  <c r="I176" i="11"/>
  <c r="H176" i="11"/>
  <c r="G176" i="11"/>
  <c r="F176" i="11"/>
  <c r="D176" i="11"/>
  <c r="K175" i="11"/>
  <c r="I175" i="11"/>
  <c r="H175" i="11"/>
  <c r="G175" i="11"/>
  <c r="F175" i="11" s="1"/>
  <c r="D175" i="11"/>
  <c r="I174" i="11"/>
  <c r="H174" i="11"/>
  <c r="G174" i="11"/>
  <c r="K173" i="11"/>
  <c r="I173" i="11"/>
  <c r="H173" i="11"/>
  <c r="G173" i="11"/>
  <c r="F173" i="11"/>
  <c r="D173" i="11"/>
  <c r="I172" i="11"/>
  <c r="H172" i="11"/>
  <c r="G172" i="11"/>
  <c r="D172" i="11"/>
  <c r="J171" i="11"/>
  <c r="I171" i="11"/>
  <c r="H171" i="11"/>
  <c r="G171" i="11"/>
  <c r="H192" i="11" s="1"/>
  <c r="K170" i="11"/>
  <c r="I170" i="11"/>
  <c r="H170" i="11"/>
  <c r="G170" i="11"/>
  <c r="F170" i="11"/>
  <c r="I169" i="11"/>
  <c r="H169" i="11"/>
  <c r="G169" i="11"/>
  <c r="I168" i="11"/>
  <c r="H168" i="11"/>
  <c r="G168" i="11"/>
  <c r="K167" i="11"/>
  <c r="I167" i="11"/>
  <c r="H167" i="11"/>
  <c r="G167" i="11"/>
  <c r="F167" i="11"/>
  <c r="D167" i="11"/>
  <c r="K166" i="11"/>
  <c r="I166" i="11"/>
  <c r="H166" i="11"/>
  <c r="G166" i="11"/>
  <c r="F166" i="11" s="1"/>
  <c r="J179" i="11"/>
  <c r="D166" i="11"/>
  <c r="K165" i="11"/>
  <c r="I164" i="11"/>
  <c r="H164" i="11"/>
  <c r="G164" i="11"/>
  <c r="K163" i="11"/>
  <c r="I163" i="11"/>
  <c r="H163" i="11"/>
  <c r="G163" i="11"/>
  <c r="D163" i="11" s="1"/>
  <c r="J176" i="11"/>
  <c r="F163" i="11"/>
  <c r="I162" i="11"/>
  <c r="H162" i="11"/>
  <c r="G162" i="11"/>
  <c r="J175" i="11" s="1"/>
  <c r="I161" i="11"/>
  <c r="H161" i="11"/>
  <c r="G161" i="11"/>
  <c r="D161" i="11"/>
  <c r="K160" i="11"/>
  <c r="I160" i="11"/>
  <c r="H160" i="11"/>
  <c r="G160" i="11"/>
  <c r="F160" i="11"/>
  <c r="D160" i="11"/>
  <c r="I159" i="11"/>
  <c r="H159" i="11"/>
  <c r="G159" i="11"/>
  <c r="K158" i="11"/>
  <c r="I158" i="11"/>
  <c r="H158" i="11"/>
  <c r="G158" i="11"/>
  <c r="F158" i="11"/>
  <c r="D158" i="11"/>
  <c r="K157" i="11"/>
  <c r="I157" i="11"/>
  <c r="H157" i="11"/>
  <c r="G157" i="11"/>
  <c r="F157" i="11" s="1"/>
  <c r="D157" i="11"/>
  <c r="I156" i="11"/>
  <c r="H156" i="11"/>
  <c r="G156" i="11"/>
  <c r="K155" i="11"/>
  <c r="I155" i="11"/>
  <c r="H155" i="11"/>
  <c r="G155" i="11"/>
  <c r="F155" i="11"/>
  <c r="D155" i="11"/>
  <c r="I154" i="11"/>
  <c r="H154" i="11"/>
  <c r="G154" i="11"/>
  <c r="I153" i="11"/>
  <c r="H153" i="11"/>
  <c r="G153" i="11"/>
  <c r="K152" i="11"/>
  <c r="K151" i="11"/>
  <c r="I151" i="11"/>
  <c r="H151" i="11"/>
  <c r="F151" i="11"/>
  <c r="D151" i="11"/>
  <c r="K150" i="11"/>
  <c r="I150" i="11"/>
  <c r="H150" i="11"/>
  <c r="G150" i="11"/>
  <c r="D150" i="11" s="1"/>
  <c r="F150" i="11"/>
  <c r="I149" i="11"/>
  <c r="H149" i="11"/>
  <c r="G149" i="11"/>
  <c r="J149" i="11" s="1"/>
  <c r="I148" i="11"/>
  <c r="H148" i="11"/>
  <c r="G148" i="11"/>
  <c r="I147" i="11"/>
  <c r="H147" i="11"/>
  <c r="G147" i="11"/>
  <c r="I146" i="11"/>
  <c r="H146" i="11"/>
  <c r="G146" i="11"/>
  <c r="J145" i="11"/>
  <c r="I145" i="11"/>
  <c r="H145" i="11"/>
  <c r="G145" i="11"/>
  <c r="D145" i="11" s="1"/>
  <c r="J158" i="11"/>
  <c r="I144" i="11"/>
  <c r="H144" i="11"/>
  <c r="G144" i="11"/>
  <c r="J143" i="11"/>
  <c r="I143" i="11"/>
  <c r="H143" i="11"/>
  <c r="G143" i="11"/>
  <c r="F143" i="11"/>
  <c r="K142" i="11"/>
  <c r="I142" i="11"/>
  <c r="H142" i="11"/>
  <c r="G142" i="11"/>
  <c r="D142" i="11"/>
  <c r="I141" i="11"/>
  <c r="H141" i="11"/>
  <c r="G141" i="11"/>
  <c r="I140" i="11"/>
  <c r="H140" i="11"/>
  <c r="G140" i="11"/>
  <c r="D140" i="11" s="1"/>
  <c r="K139" i="11"/>
  <c r="I138" i="11"/>
  <c r="H138" i="11"/>
  <c r="G138" i="11"/>
  <c r="J137" i="11"/>
  <c r="I137" i="11"/>
  <c r="H137" i="11"/>
  <c r="G137" i="11"/>
  <c r="F137" i="11"/>
  <c r="K136" i="11"/>
  <c r="I136" i="11"/>
  <c r="H136" i="11"/>
  <c r="G136" i="11"/>
  <c r="D136" i="11" s="1"/>
  <c r="F136" i="11"/>
  <c r="K135" i="11"/>
  <c r="I135" i="11"/>
  <c r="H135" i="11"/>
  <c r="G135" i="11"/>
  <c r="F135" i="11"/>
  <c r="D135" i="11"/>
  <c r="I134" i="11"/>
  <c r="H134" i="11"/>
  <c r="G134" i="11"/>
  <c r="I133" i="11"/>
  <c r="H133" i="11"/>
  <c r="G133" i="11"/>
  <c r="I132" i="11"/>
  <c r="H132" i="11"/>
  <c r="G132" i="11"/>
  <c r="F132" i="11" s="1"/>
  <c r="K132" i="11"/>
  <c r="J131" i="11"/>
  <c r="I131" i="11"/>
  <c r="H131" i="11"/>
  <c r="G131" i="11"/>
  <c r="F131" i="11"/>
  <c r="I130" i="11"/>
  <c r="H130" i="11"/>
  <c r="G130" i="11"/>
  <c r="I129" i="11"/>
  <c r="H129" i="11"/>
  <c r="G129" i="11"/>
  <c r="I128" i="11"/>
  <c r="H128" i="11"/>
  <c r="G128" i="11"/>
  <c r="K127" i="11"/>
  <c r="I127" i="11"/>
  <c r="H127" i="11"/>
  <c r="G127" i="11"/>
  <c r="F127" i="11"/>
  <c r="D127" i="11"/>
  <c r="K126" i="11"/>
  <c r="I125" i="11"/>
  <c r="H125" i="11"/>
  <c r="G125" i="11"/>
  <c r="K124" i="11"/>
  <c r="I124" i="11"/>
  <c r="H124" i="11"/>
  <c r="G124" i="11"/>
  <c r="F124" i="11"/>
  <c r="D124" i="11"/>
  <c r="I123" i="11"/>
  <c r="H123" i="11"/>
  <c r="G123" i="11"/>
  <c r="I122" i="11"/>
  <c r="H122" i="11"/>
  <c r="G122" i="11"/>
  <c r="I121" i="11"/>
  <c r="H121" i="11"/>
  <c r="G121" i="11"/>
  <c r="J134" i="11" s="1"/>
  <c r="I120" i="11"/>
  <c r="H120" i="11"/>
  <c r="G120" i="11"/>
  <c r="F120" i="11"/>
  <c r="J119" i="11"/>
  <c r="I119" i="11"/>
  <c r="H119" i="11"/>
  <c r="G119" i="11"/>
  <c r="F119" i="11"/>
  <c r="I118" i="11"/>
  <c r="H118" i="11"/>
  <c r="G118" i="11"/>
  <c r="D118" i="11"/>
  <c r="K117" i="11"/>
  <c r="I117" i="11"/>
  <c r="H117" i="11"/>
  <c r="G117" i="11"/>
  <c r="D117" i="11" s="1"/>
  <c r="F117" i="11"/>
  <c r="I116" i="11"/>
  <c r="H116" i="11"/>
  <c r="G116" i="11"/>
  <c r="I115" i="11"/>
  <c r="H115" i="11"/>
  <c r="G115" i="11"/>
  <c r="I114" i="11"/>
  <c r="H114" i="11"/>
  <c r="G114" i="11"/>
  <c r="K113" i="11"/>
  <c r="K112" i="11"/>
  <c r="I112" i="11"/>
  <c r="H112" i="11"/>
  <c r="G112" i="11"/>
  <c r="D112" i="11" s="1"/>
  <c r="F112" i="11"/>
  <c r="K111" i="11"/>
  <c r="I111" i="11"/>
  <c r="H111" i="11"/>
  <c r="G111" i="11"/>
  <c r="F111" i="11"/>
  <c r="D111" i="11"/>
  <c r="I110" i="11"/>
  <c r="H110" i="11"/>
  <c r="G110" i="11"/>
  <c r="J110" i="11" s="1"/>
  <c r="I109" i="11"/>
  <c r="H109" i="11"/>
  <c r="G109" i="11"/>
  <c r="I108" i="11"/>
  <c r="H108" i="11"/>
  <c r="G108" i="11"/>
  <c r="I107" i="11"/>
  <c r="H107" i="11"/>
  <c r="G107" i="11"/>
  <c r="F107" i="11"/>
  <c r="K106" i="11"/>
  <c r="I106" i="11"/>
  <c r="H106" i="11"/>
  <c r="G106" i="11"/>
  <c r="F106" i="11"/>
  <c r="D106" i="11"/>
  <c r="I105" i="11"/>
  <c r="H105" i="11"/>
  <c r="G105" i="11"/>
  <c r="D105" i="11"/>
  <c r="I104" i="11"/>
  <c r="H104" i="11"/>
  <c r="G104" i="11"/>
  <c r="K103" i="11"/>
  <c r="I103" i="11"/>
  <c r="H103" i="11"/>
  <c r="G103" i="11"/>
  <c r="F103" i="11"/>
  <c r="D103" i="11"/>
  <c r="I102" i="11"/>
  <c r="H102" i="11"/>
  <c r="G102" i="11"/>
  <c r="F102" i="11"/>
  <c r="I101" i="11"/>
  <c r="H101" i="11"/>
  <c r="G101" i="11"/>
  <c r="K100" i="11"/>
  <c r="I99" i="11"/>
  <c r="H99" i="11"/>
  <c r="G99" i="11"/>
  <c r="D99" i="11"/>
  <c r="I98" i="11"/>
  <c r="E377" i="11"/>
  <c r="H98" i="11"/>
  <c r="D377" i="11"/>
  <c r="G98" i="11"/>
  <c r="K97" i="11"/>
  <c r="I97" i="11"/>
  <c r="H97" i="11"/>
  <c r="D376" i="11" s="1"/>
  <c r="G97" i="11"/>
  <c r="F97" i="11"/>
  <c r="D97" i="11"/>
  <c r="I96" i="11"/>
  <c r="E375" i="11"/>
  <c r="H96" i="11"/>
  <c r="D375" i="11" s="1"/>
  <c r="G96" i="11"/>
  <c r="F96" i="11"/>
  <c r="J95" i="11"/>
  <c r="I95" i="11"/>
  <c r="E374" i="11"/>
  <c r="H95" i="11"/>
  <c r="D374" i="11"/>
  <c r="G95" i="11"/>
  <c r="F95" i="11"/>
  <c r="K94" i="11"/>
  <c r="I94" i="11"/>
  <c r="E373" i="11" s="1"/>
  <c r="H94" i="11"/>
  <c r="D373" i="11" s="1"/>
  <c r="G94" i="11"/>
  <c r="D94" i="11"/>
  <c r="I93" i="11"/>
  <c r="E372" i="11" s="1"/>
  <c r="H93" i="11"/>
  <c r="D372" i="11"/>
  <c r="G93" i="11"/>
  <c r="J106" i="11" s="1"/>
  <c r="I92" i="11"/>
  <c r="E371" i="11"/>
  <c r="H92" i="11"/>
  <c r="D371" i="11"/>
  <c r="G92" i="11"/>
  <c r="K91" i="11"/>
  <c r="I91" i="11"/>
  <c r="E400" i="11"/>
  <c r="H91" i="11"/>
  <c r="D370" i="11"/>
  <c r="G91" i="11"/>
  <c r="F91" i="11"/>
  <c r="D91" i="11"/>
  <c r="I90" i="11"/>
  <c r="E399" i="11" s="1"/>
  <c r="H90" i="11"/>
  <c r="D369" i="11"/>
  <c r="G90" i="11"/>
  <c r="F90" i="11" s="1"/>
  <c r="J103" i="11"/>
  <c r="J89" i="11"/>
  <c r="I89" i="11"/>
  <c r="H89" i="11"/>
  <c r="D368" i="11" s="1"/>
  <c r="G89" i="11"/>
  <c r="K89" i="11" s="1"/>
  <c r="F89" i="11"/>
  <c r="K88" i="11"/>
  <c r="I88" i="11"/>
  <c r="E367" i="11"/>
  <c r="H88" i="11"/>
  <c r="D367" i="11" s="1"/>
  <c r="G88" i="11"/>
  <c r="F88" i="11"/>
  <c r="D88" i="11"/>
  <c r="K87" i="11"/>
  <c r="I86" i="11"/>
  <c r="H86" i="11"/>
  <c r="G86" i="11"/>
  <c r="F86" i="11" s="1"/>
  <c r="I85" i="11"/>
  <c r="H85" i="11"/>
  <c r="G85" i="11"/>
  <c r="I84" i="11"/>
  <c r="H84" i="11"/>
  <c r="G84" i="11"/>
  <c r="D84" i="11" s="1"/>
  <c r="I83" i="11"/>
  <c r="H83" i="11"/>
  <c r="G83" i="11"/>
  <c r="F83" i="11"/>
  <c r="K82" i="11"/>
  <c r="I82" i="11"/>
  <c r="H82" i="11"/>
  <c r="G82" i="11"/>
  <c r="D82" i="11" s="1"/>
  <c r="F82" i="11"/>
  <c r="K81" i="11"/>
  <c r="I81" i="11"/>
  <c r="H81" i="11"/>
  <c r="G81" i="11"/>
  <c r="F81" i="11"/>
  <c r="D81" i="11"/>
  <c r="I80" i="11"/>
  <c r="H80" i="11"/>
  <c r="G80" i="11"/>
  <c r="K80" i="11" s="1"/>
  <c r="I79" i="11"/>
  <c r="H79" i="11"/>
  <c r="G79" i="11"/>
  <c r="D79" i="11"/>
  <c r="I78" i="11"/>
  <c r="H78" i="11"/>
  <c r="G78" i="11"/>
  <c r="F78" i="11" s="1"/>
  <c r="J91" i="11"/>
  <c r="J77" i="11"/>
  <c r="I77" i="11"/>
  <c r="H77" i="11"/>
  <c r="G77" i="11"/>
  <c r="F77" i="11"/>
  <c r="I76" i="11"/>
  <c r="H76" i="11"/>
  <c r="G76" i="11"/>
  <c r="I75" i="11"/>
  <c r="H75" i="11"/>
  <c r="G75" i="11"/>
  <c r="K74" i="11"/>
  <c r="K73" i="11"/>
  <c r="I73" i="11"/>
  <c r="H73" i="11"/>
  <c r="G73" i="11"/>
  <c r="D73" i="11" s="1"/>
  <c r="F73" i="11"/>
  <c r="I72" i="11"/>
  <c r="H72" i="11"/>
  <c r="G72" i="11"/>
  <c r="F72" i="11"/>
  <c r="J71" i="11"/>
  <c r="I71" i="11"/>
  <c r="H71" i="11"/>
  <c r="G71" i="11"/>
  <c r="F71" i="11"/>
  <c r="I70" i="11"/>
  <c r="H70" i="11"/>
  <c r="G70" i="11"/>
  <c r="K69" i="11"/>
  <c r="I69" i="11"/>
  <c r="H69" i="11"/>
  <c r="G69" i="11"/>
  <c r="F69" i="11"/>
  <c r="D69" i="11"/>
  <c r="I68" i="11"/>
  <c r="H68" i="11"/>
  <c r="G68" i="11"/>
  <c r="I67" i="11"/>
  <c r="H67" i="11"/>
  <c r="G67" i="11"/>
  <c r="I66" i="11"/>
  <c r="H66" i="11"/>
  <c r="G66" i="11"/>
  <c r="I65" i="11"/>
  <c r="H65" i="11"/>
  <c r="G65" i="11"/>
  <c r="K64" i="11"/>
  <c r="I64" i="11"/>
  <c r="H64" i="11"/>
  <c r="G64" i="11"/>
  <c r="D64" i="11" s="1"/>
  <c r="F64" i="11"/>
  <c r="K63" i="11"/>
  <c r="I63" i="11"/>
  <c r="H63" i="11"/>
  <c r="G63" i="11"/>
  <c r="F63" i="11"/>
  <c r="D63" i="11"/>
  <c r="I62" i="11"/>
  <c r="H62" i="11"/>
  <c r="G62" i="11"/>
  <c r="K61" i="11"/>
  <c r="I60" i="11"/>
  <c r="E396" i="11" s="1"/>
  <c r="H60" i="11"/>
  <c r="G60" i="11"/>
  <c r="F60" i="11" s="1"/>
  <c r="J73" i="11"/>
  <c r="I59" i="11"/>
  <c r="E395" i="11" s="1"/>
  <c r="H59" i="11"/>
  <c r="G59" i="11"/>
  <c r="J59" i="11" s="1"/>
  <c r="F59" i="11"/>
  <c r="K58" i="11"/>
  <c r="I58" i="11"/>
  <c r="E394" i="11" s="1"/>
  <c r="H58" i="11"/>
  <c r="G58" i="11"/>
  <c r="J58" i="11" s="1"/>
  <c r="F58" i="11"/>
  <c r="D58" i="11"/>
  <c r="I57" i="11"/>
  <c r="E393" i="11"/>
  <c r="H57" i="11"/>
  <c r="G57" i="11"/>
  <c r="D57" i="11"/>
  <c r="I56" i="11"/>
  <c r="E392" i="11" s="1"/>
  <c r="H56" i="11"/>
  <c r="G56" i="11"/>
  <c r="K55" i="11"/>
  <c r="I55" i="11"/>
  <c r="E391" i="11" s="1"/>
  <c r="H55" i="11"/>
  <c r="G55" i="11"/>
  <c r="J55" i="11"/>
  <c r="I54" i="11"/>
  <c r="E390" i="11"/>
  <c r="H54" i="11"/>
  <c r="G54" i="11"/>
  <c r="K54" i="11"/>
  <c r="F54" i="11"/>
  <c r="I53" i="11"/>
  <c r="E389" i="11" s="1"/>
  <c r="H53" i="11"/>
  <c r="G53" i="11"/>
  <c r="J53" i="11" s="1"/>
  <c r="F53" i="11"/>
  <c r="I52" i="11"/>
  <c r="E388" i="11"/>
  <c r="H52" i="11"/>
  <c r="G52" i="11"/>
  <c r="D52" i="11"/>
  <c r="K51" i="11"/>
  <c r="I51" i="11"/>
  <c r="H51" i="11"/>
  <c r="G51" i="11"/>
  <c r="I50" i="11"/>
  <c r="H50" i="11"/>
  <c r="G50" i="11"/>
  <c r="I49" i="11"/>
  <c r="H49" i="11"/>
  <c r="G49" i="11"/>
  <c r="K48" i="11"/>
  <c r="I47" i="11"/>
  <c r="E366" i="11"/>
  <c r="H47" i="11"/>
  <c r="D366" i="11"/>
  <c r="G47" i="11"/>
  <c r="F47" i="11"/>
  <c r="I46" i="11"/>
  <c r="E365" i="11" s="1"/>
  <c r="H46" i="11"/>
  <c r="D365" i="11"/>
  <c r="G46" i="11"/>
  <c r="F46" i="11" s="1"/>
  <c r="D46" i="11"/>
  <c r="K45" i="11"/>
  <c r="J45" i="11"/>
  <c r="I45" i="11"/>
  <c r="E364" i="11"/>
  <c r="H45" i="11"/>
  <c r="D364" i="11"/>
  <c r="G45" i="11"/>
  <c r="F45" i="11"/>
  <c r="D45" i="11"/>
  <c r="I44" i="11"/>
  <c r="E363" i="11" s="1"/>
  <c r="H44" i="11"/>
  <c r="D363" i="11"/>
  <c r="G44" i="11"/>
  <c r="D44" i="11" s="1"/>
  <c r="I43" i="11"/>
  <c r="E362" i="11" s="1"/>
  <c r="H43" i="11"/>
  <c r="D362" i="11" s="1"/>
  <c r="G43" i="11"/>
  <c r="I42" i="11"/>
  <c r="E361" i="11"/>
  <c r="H42" i="11"/>
  <c r="D361" i="11" s="1"/>
  <c r="G42" i="11"/>
  <c r="K42" i="11"/>
  <c r="F42" i="11"/>
  <c r="I41" i="11"/>
  <c r="E360" i="11" s="1"/>
  <c r="H41" i="11"/>
  <c r="D360" i="11" s="1"/>
  <c r="G41" i="11"/>
  <c r="F41" i="11"/>
  <c r="K40" i="11"/>
  <c r="I40" i="11"/>
  <c r="E359" i="11"/>
  <c r="H40" i="11"/>
  <c r="D359" i="11" s="1"/>
  <c r="G40" i="11"/>
  <c r="F40" i="11"/>
  <c r="D40" i="11"/>
  <c r="I39" i="11"/>
  <c r="E358" i="11" s="1"/>
  <c r="H39" i="11"/>
  <c r="D358" i="11" s="1"/>
  <c r="G39" i="11"/>
  <c r="F39" i="11"/>
  <c r="I38" i="11"/>
  <c r="E357" i="11"/>
  <c r="H38" i="11"/>
  <c r="D357" i="11" s="1"/>
  <c r="G38" i="11"/>
  <c r="F38" i="11"/>
  <c r="D38" i="11"/>
  <c r="I37" i="11"/>
  <c r="E356" i="11" s="1"/>
  <c r="H37" i="11"/>
  <c r="D356" i="11"/>
  <c r="G37" i="11"/>
  <c r="D37" i="11" s="1"/>
  <c r="I36" i="11"/>
  <c r="E355" i="11"/>
  <c r="H36" i="11"/>
  <c r="D355" i="11" s="1"/>
  <c r="G36" i="11"/>
  <c r="K35" i="11"/>
  <c r="G34" i="11"/>
  <c r="G33" i="11"/>
  <c r="J46" i="11"/>
  <c r="K32" i="11"/>
  <c r="G32" i="11"/>
  <c r="G31" i="11"/>
  <c r="K31" i="11"/>
  <c r="G30" i="11"/>
  <c r="G29" i="11"/>
  <c r="K29" i="11" s="1"/>
  <c r="G28" i="11"/>
  <c r="K28" i="11"/>
  <c r="G27" i="11"/>
  <c r="J40" i="11"/>
  <c r="G26" i="11"/>
  <c r="K26" i="11" s="1"/>
  <c r="G25" i="11"/>
  <c r="K24" i="11"/>
  <c r="I24" i="11"/>
  <c r="H24" i="11"/>
  <c r="G24" i="11"/>
  <c r="K23" i="11"/>
  <c r="I23" i="11"/>
  <c r="H23" i="11"/>
  <c r="G23" i="11"/>
  <c r="K22" i="11"/>
  <c r="K21" i="11"/>
  <c r="K20" i="11"/>
  <c r="K19" i="11"/>
  <c r="K18" i="11"/>
  <c r="T17" i="11"/>
  <c r="K17" i="11"/>
  <c r="T16" i="11"/>
  <c r="K16" i="11"/>
  <c r="T15" i="11"/>
  <c r="K15" i="11"/>
  <c r="T14" i="11"/>
  <c r="K14" i="11"/>
  <c r="T13" i="11"/>
  <c r="K13" i="11"/>
  <c r="T12" i="11"/>
  <c r="K12" i="11"/>
  <c r="T11" i="11"/>
  <c r="G11" i="11"/>
  <c r="J24" i="11" s="1"/>
  <c r="T10" i="11"/>
  <c r="G10" i="11"/>
  <c r="J23" i="11" s="1"/>
  <c r="C191" i="9"/>
  <c r="C190" i="9"/>
  <c r="E187" i="9"/>
  <c r="E186" i="9"/>
  <c r="B39" i="9"/>
  <c r="B37" i="9"/>
  <c r="B34" i="9"/>
  <c r="B32" i="9"/>
  <c r="B30" i="9"/>
  <c r="I27" i="9"/>
  <c r="H27" i="9"/>
  <c r="H24" i="9"/>
  <c r="K23" i="9"/>
  <c r="I23" i="9"/>
  <c r="B22" i="9"/>
  <c r="D22" i="9" s="1"/>
  <c r="H25" i="9"/>
  <c r="F18" i="9"/>
  <c r="E18" i="9"/>
  <c r="D18" i="9"/>
  <c r="C18" i="9"/>
  <c r="F17" i="9"/>
  <c r="E17" i="9"/>
  <c r="D17" i="9"/>
  <c r="C17" i="9"/>
  <c r="F16" i="9"/>
  <c r="E16" i="9"/>
  <c r="E15" i="9"/>
  <c r="D16" i="9"/>
  <c r="C16" i="9"/>
  <c r="C15" i="9" s="1"/>
  <c r="F15" i="9"/>
  <c r="D15" i="9"/>
  <c r="F14" i="9"/>
  <c r="E14" i="9"/>
  <c r="D14" i="9"/>
  <c r="C14" i="9"/>
  <c r="F13" i="9"/>
  <c r="E13" i="9"/>
  <c r="D13" i="9"/>
  <c r="C13" i="9"/>
  <c r="F12" i="9"/>
  <c r="G34" i="18" s="1"/>
  <c r="G35" i="18" s="1"/>
  <c r="E12" i="9"/>
  <c r="D12" i="9"/>
  <c r="C12" i="9"/>
  <c r="F11" i="9"/>
  <c r="E11" i="9"/>
  <c r="D11" i="9"/>
  <c r="C11" i="9"/>
  <c r="F10" i="9"/>
  <c r="E10" i="9"/>
  <c r="D10" i="9"/>
  <c r="C10" i="9"/>
  <c r="F9" i="9"/>
  <c r="G37" i="15" s="1"/>
  <c r="E9" i="9"/>
  <c r="F37" i="15" s="1"/>
  <c r="D9" i="9"/>
  <c r="E37" i="15" s="1"/>
  <c r="C9" i="9"/>
  <c r="D37" i="15"/>
  <c r="F8" i="9"/>
  <c r="G39" i="15" s="1"/>
  <c r="E8" i="9"/>
  <c r="F39" i="15"/>
  <c r="D8" i="9"/>
  <c r="E39" i="15" s="1"/>
  <c r="C8" i="9"/>
  <c r="D39" i="15"/>
  <c r="C191" i="8"/>
  <c r="C190" i="8"/>
  <c r="E187" i="8"/>
  <c r="E186" i="8"/>
  <c r="C28" i="8"/>
  <c r="O27" i="8"/>
  <c r="N27" i="8"/>
  <c r="L27" i="8"/>
  <c r="K27" i="8"/>
  <c r="I27" i="8"/>
  <c r="F27" i="8"/>
  <c r="O26" i="8"/>
  <c r="N26" i="8"/>
  <c r="L26" i="8"/>
  <c r="K26" i="8"/>
  <c r="I26" i="8"/>
  <c r="F26" i="8"/>
  <c r="O25" i="8"/>
  <c r="N25" i="8"/>
  <c r="L25" i="8"/>
  <c r="K25" i="8"/>
  <c r="I25" i="8"/>
  <c r="F25" i="8"/>
  <c r="O24" i="8"/>
  <c r="N24" i="8"/>
  <c r="L24" i="8"/>
  <c r="K24" i="8"/>
  <c r="I24" i="8"/>
  <c r="F24" i="8"/>
  <c r="O23" i="8"/>
  <c r="N23" i="8"/>
  <c r="L23" i="8"/>
  <c r="K23" i="8"/>
  <c r="I23" i="8"/>
  <c r="F23" i="8"/>
  <c r="O22" i="8"/>
  <c r="N22" i="8"/>
  <c r="L22" i="8"/>
  <c r="K22" i="8"/>
  <c r="I22" i="8"/>
  <c r="F22" i="8"/>
  <c r="O21" i="8"/>
  <c r="N21" i="8"/>
  <c r="L21" i="8"/>
  <c r="K21" i="8"/>
  <c r="I21" i="8"/>
  <c r="F21" i="8"/>
  <c r="O20" i="8"/>
  <c r="N20" i="8"/>
  <c r="L20" i="8"/>
  <c r="K20" i="8"/>
  <c r="I20" i="8"/>
  <c r="F20" i="8"/>
  <c r="O19" i="8"/>
  <c r="N19" i="8"/>
  <c r="L19" i="8"/>
  <c r="K19" i="8"/>
  <c r="I19" i="8"/>
  <c r="F19" i="8"/>
  <c r="O18" i="8"/>
  <c r="N18" i="8"/>
  <c r="L18" i="8"/>
  <c r="K18" i="8"/>
  <c r="I18" i="8"/>
  <c r="F18" i="8"/>
  <c r="O17" i="8"/>
  <c r="N17" i="8"/>
  <c r="L17" i="8"/>
  <c r="K17" i="8"/>
  <c r="I17" i="8"/>
  <c r="F17" i="8"/>
  <c r="O16" i="8"/>
  <c r="N16" i="8"/>
  <c r="L16" i="8"/>
  <c r="K16" i="8"/>
  <c r="I16" i="8"/>
  <c r="F16" i="8"/>
  <c r="O15" i="8"/>
  <c r="N15" i="8"/>
  <c r="L15" i="8"/>
  <c r="K15" i="8"/>
  <c r="I15" i="8"/>
  <c r="F15" i="8"/>
  <c r="O14" i="8"/>
  <c r="N14" i="8"/>
  <c r="L14" i="8"/>
  <c r="K14" i="8"/>
  <c r="I14" i="8"/>
  <c r="F14" i="8"/>
  <c r="O13" i="8"/>
  <c r="N13" i="8"/>
  <c r="L13" i="8"/>
  <c r="K13" i="8"/>
  <c r="I13" i="8"/>
  <c r="F13" i="8"/>
  <c r="O12" i="8"/>
  <c r="N12" i="8"/>
  <c r="L12" i="8"/>
  <c r="K12" i="8"/>
  <c r="I12" i="8"/>
  <c r="F12" i="8"/>
  <c r="O11" i="8"/>
  <c r="N11" i="8"/>
  <c r="L11" i="8"/>
  <c r="K11" i="8"/>
  <c r="I11" i="8"/>
  <c r="F11" i="8"/>
  <c r="O10" i="8"/>
  <c r="N10" i="8"/>
  <c r="L10" i="8"/>
  <c r="K10" i="8"/>
  <c r="I10" i="8"/>
  <c r="G10" i="8"/>
  <c r="F10" i="8"/>
  <c r="O9" i="8"/>
  <c r="N9" i="8"/>
  <c r="L9" i="8"/>
  <c r="K9" i="8"/>
  <c r="I9" i="8"/>
  <c r="F9" i="8"/>
  <c r="O8" i="8"/>
  <c r="N8" i="8"/>
  <c r="L8" i="8"/>
  <c r="K8" i="8"/>
  <c r="I8" i="8"/>
  <c r="F8" i="8"/>
  <c r="G8" i="8"/>
  <c r="G9" i="8"/>
  <c r="P7" i="8"/>
  <c r="P8" i="8" s="1"/>
  <c r="P9" i="8"/>
  <c r="O7" i="8"/>
  <c r="I7" i="8"/>
  <c r="C204" i="7"/>
  <c r="C203" i="7"/>
  <c r="E200" i="7"/>
  <c r="E199" i="7"/>
  <c r="I163" i="7"/>
  <c r="H163" i="7"/>
  <c r="G163" i="7"/>
  <c r="F163" i="7"/>
  <c r="E163" i="7"/>
  <c r="D163" i="7"/>
  <c r="C163" i="7"/>
  <c r="I152" i="7"/>
  <c r="C152" i="7"/>
  <c r="C139" i="7"/>
  <c r="I151" i="7"/>
  <c r="C151" i="7"/>
  <c r="H151" i="7"/>
  <c r="C138" i="7"/>
  <c r="G151" i="7"/>
  <c r="C150" i="7"/>
  <c r="D151" i="7"/>
  <c r="E151" i="7"/>
  <c r="I150" i="7"/>
  <c r="H150" i="7" s="1"/>
  <c r="I148" i="7"/>
  <c r="C148" i="7"/>
  <c r="D148" i="7" s="1"/>
  <c r="I147" i="7"/>
  <c r="C147" i="7"/>
  <c r="C134" i="7"/>
  <c r="E134" i="7" s="1"/>
  <c r="G147" i="7"/>
  <c r="C146" i="7"/>
  <c r="D147" i="7"/>
  <c r="H147" i="7"/>
  <c r="I146" i="7"/>
  <c r="C133" i="7"/>
  <c r="G146" i="7"/>
  <c r="F146" i="7"/>
  <c r="I145" i="7"/>
  <c r="C145" i="7"/>
  <c r="I144" i="7"/>
  <c r="C144" i="7"/>
  <c r="C131" i="7"/>
  <c r="I143" i="7"/>
  <c r="H143" i="7" s="1"/>
  <c r="C143" i="7"/>
  <c r="I142" i="7"/>
  <c r="C142" i="7"/>
  <c r="C141" i="7"/>
  <c r="G141" i="7" s="1"/>
  <c r="I141" i="7"/>
  <c r="C128" i="7"/>
  <c r="C140" i="7"/>
  <c r="E141" i="7"/>
  <c r="D141" i="7"/>
  <c r="I140" i="7"/>
  <c r="H140" i="7"/>
  <c r="C127" i="7"/>
  <c r="G127" i="7" s="1"/>
  <c r="I139" i="7"/>
  <c r="I138" i="7"/>
  <c r="C125" i="7"/>
  <c r="G138" i="7"/>
  <c r="F151" i="7"/>
  <c r="I137" i="7"/>
  <c r="C137" i="7"/>
  <c r="C135" i="7"/>
  <c r="E137" i="7"/>
  <c r="I135" i="7"/>
  <c r="C122" i="7"/>
  <c r="F135" i="7"/>
  <c r="I134" i="7"/>
  <c r="C121" i="7"/>
  <c r="H134" i="7"/>
  <c r="I133" i="7"/>
  <c r="C120" i="7"/>
  <c r="G133" i="7"/>
  <c r="F133" i="7"/>
  <c r="C132" i="7"/>
  <c r="E133" i="7"/>
  <c r="I132" i="7"/>
  <c r="I131" i="7"/>
  <c r="C118" i="7"/>
  <c r="C130" i="7"/>
  <c r="I130" i="7"/>
  <c r="I129" i="7"/>
  <c r="C129" i="7"/>
  <c r="E129" i="7" s="1"/>
  <c r="I128" i="7"/>
  <c r="C115" i="7"/>
  <c r="H128" i="7"/>
  <c r="I127" i="7"/>
  <c r="C114" i="7"/>
  <c r="I126" i="7"/>
  <c r="C126" i="7"/>
  <c r="D126" i="7" s="1"/>
  <c r="I125" i="7"/>
  <c r="C112" i="7"/>
  <c r="I124" i="7"/>
  <c r="H124" i="7" s="1"/>
  <c r="C124" i="7"/>
  <c r="I122" i="7"/>
  <c r="H122" i="7" s="1"/>
  <c r="I121" i="7"/>
  <c r="C108" i="7"/>
  <c r="G121" i="7"/>
  <c r="I120" i="7"/>
  <c r="H120" i="7"/>
  <c r="C107" i="7"/>
  <c r="I119" i="7"/>
  <c r="C119" i="7"/>
  <c r="I118" i="7"/>
  <c r="C105" i="7"/>
  <c r="I117" i="7"/>
  <c r="C117" i="7"/>
  <c r="I116" i="7"/>
  <c r="C116" i="7"/>
  <c r="D116" i="7" s="1"/>
  <c r="C103" i="7"/>
  <c r="I115" i="7"/>
  <c r="C102" i="7"/>
  <c r="G115" i="7"/>
  <c r="I114" i="7"/>
  <c r="H114" i="7"/>
  <c r="I113" i="7"/>
  <c r="C113" i="7"/>
  <c r="I112" i="7"/>
  <c r="I111" i="7"/>
  <c r="C111" i="7"/>
  <c r="I110" i="7"/>
  <c r="I109" i="7"/>
  <c r="C109" i="7"/>
  <c r="C96" i="7"/>
  <c r="H96" i="7" s="1"/>
  <c r="G109" i="7"/>
  <c r="E109" i="7"/>
  <c r="D109" i="7"/>
  <c r="H109" i="7"/>
  <c r="I108" i="7"/>
  <c r="H108" i="7" s="1"/>
  <c r="C95" i="7"/>
  <c r="F108" i="7"/>
  <c r="I107" i="7"/>
  <c r="I106" i="7"/>
  <c r="C106" i="7"/>
  <c r="H106" i="7"/>
  <c r="C93" i="7"/>
  <c r="I105" i="7"/>
  <c r="I104" i="7"/>
  <c r="C104" i="7"/>
  <c r="I103" i="7"/>
  <c r="C90" i="7"/>
  <c r="F90" i="7" s="1"/>
  <c r="I102" i="7"/>
  <c r="H102" i="7"/>
  <c r="C89" i="7"/>
  <c r="F102" i="7"/>
  <c r="I101" i="7"/>
  <c r="C101" i="7"/>
  <c r="I100" i="7"/>
  <c r="C100" i="7"/>
  <c r="G100" i="7" s="1"/>
  <c r="H100" i="7"/>
  <c r="C87" i="7"/>
  <c r="I99" i="7"/>
  <c r="C99" i="7"/>
  <c r="D99" i="7" s="1"/>
  <c r="I98" i="7"/>
  <c r="H98" i="7" s="1"/>
  <c r="C98" i="7"/>
  <c r="C85" i="7"/>
  <c r="F98" i="7"/>
  <c r="I97" i="7"/>
  <c r="H97" i="7"/>
  <c r="I96" i="7"/>
  <c r="E96" i="7"/>
  <c r="C83" i="7"/>
  <c r="I95" i="7"/>
  <c r="H95" i="7"/>
  <c r="C82" i="7"/>
  <c r="G95" i="7"/>
  <c r="C94" i="7"/>
  <c r="D95" i="7"/>
  <c r="I94" i="7"/>
  <c r="H94" i="7"/>
  <c r="C81" i="7"/>
  <c r="F81" i="7" s="1"/>
  <c r="F94" i="7"/>
  <c r="I93" i="7"/>
  <c r="C92" i="7"/>
  <c r="H92" i="7" s="1"/>
  <c r="C80" i="7"/>
  <c r="I92" i="7"/>
  <c r="C91" i="7"/>
  <c r="D92" i="7"/>
  <c r="I91" i="7"/>
  <c r="I90" i="7"/>
  <c r="H90" i="7"/>
  <c r="C77" i="7"/>
  <c r="H77" i="7" s="1"/>
  <c r="G90" i="7"/>
  <c r="I89" i="7"/>
  <c r="H89" i="7" s="1"/>
  <c r="C76" i="7"/>
  <c r="F89" i="7"/>
  <c r="C88" i="7"/>
  <c r="G89" i="7"/>
  <c r="I88" i="7"/>
  <c r="D88" i="7"/>
  <c r="C75" i="7"/>
  <c r="I87" i="7"/>
  <c r="H87" i="7"/>
  <c r="C86" i="7"/>
  <c r="C74" i="7"/>
  <c r="F87" i="7"/>
  <c r="I86" i="7"/>
  <c r="C73" i="7"/>
  <c r="D86" i="7"/>
  <c r="I85" i="7"/>
  <c r="H85" i="7"/>
  <c r="C72" i="7"/>
  <c r="E85" i="7"/>
  <c r="D85" i="7"/>
  <c r="I84" i="7"/>
  <c r="H84" i="7" s="1"/>
  <c r="I83" i="7"/>
  <c r="H83" i="7"/>
  <c r="E83" i="7"/>
  <c r="I82" i="7"/>
  <c r="H82" i="7"/>
  <c r="E82" i="7"/>
  <c r="I81" i="7"/>
  <c r="C68" i="7"/>
  <c r="G81" i="7"/>
  <c r="E81" i="7"/>
  <c r="I80" i="7"/>
  <c r="I79" i="7"/>
  <c r="C79" i="7"/>
  <c r="C66" i="7"/>
  <c r="I78" i="7"/>
  <c r="C78" i="7"/>
  <c r="I77" i="7"/>
  <c r="C64" i="7"/>
  <c r="H64" i="7" s="1"/>
  <c r="G77" i="7"/>
  <c r="D77" i="7"/>
  <c r="I76" i="7"/>
  <c r="H76" i="7"/>
  <c r="C63" i="7"/>
  <c r="G76" i="7"/>
  <c r="I75" i="7"/>
  <c r="I74" i="7"/>
  <c r="E74" i="7"/>
  <c r="I73" i="7"/>
  <c r="H73" i="7"/>
  <c r="I72" i="7"/>
  <c r="C59" i="7"/>
  <c r="I71" i="7"/>
  <c r="H71" i="7"/>
  <c r="I70" i="7"/>
  <c r="H70" i="7" s="1"/>
  <c r="C70" i="7"/>
  <c r="I69" i="7"/>
  <c r="C69" i="7"/>
  <c r="C56" i="7"/>
  <c r="F82" i="7"/>
  <c r="I68" i="7"/>
  <c r="I67" i="7"/>
  <c r="C67" i="7"/>
  <c r="G67" i="7" s="1"/>
  <c r="I66" i="7"/>
  <c r="C53" i="7"/>
  <c r="G66" i="7"/>
  <c r="C65" i="7"/>
  <c r="D66" i="7"/>
  <c r="I65" i="7"/>
  <c r="E65" i="7"/>
  <c r="I64" i="7"/>
  <c r="C51" i="7"/>
  <c r="I63" i="7"/>
  <c r="H63" i="7" s="1"/>
  <c r="C50" i="7"/>
  <c r="G63" i="7"/>
  <c r="F63" i="7"/>
  <c r="C62" i="7"/>
  <c r="D63" i="7" s="1"/>
  <c r="E63" i="7"/>
  <c r="I62" i="7"/>
  <c r="C61" i="7"/>
  <c r="E62" i="7"/>
  <c r="I61" i="7"/>
  <c r="H61" i="7" s="1"/>
  <c r="C48" i="7"/>
  <c r="I60" i="7"/>
  <c r="C60" i="7"/>
  <c r="C47" i="7"/>
  <c r="I59" i="7"/>
  <c r="C57" i="7"/>
  <c r="H58" i="7"/>
  <c r="I57" i="7"/>
  <c r="I56" i="7"/>
  <c r="H56" i="7"/>
  <c r="C55" i="7"/>
  <c r="I55" i="7"/>
  <c r="C42" i="7"/>
  <c r="I54" i="7"/>
  <c r="C54" i="7"/>
  <c r="I53" i="7"/>
  <c r="H53" i="7" s="1"/>
  <c r="C52" i="7"/>
  <c r="D53" i="7" s="1"/>
  <c r="C40" i="7"/>
  <c r="G53" i="7"/>
  <c r="I52" i="7"/>
  <c r="C39" i="7"/>
  <c r="F52" i="7"/>
  <c r="I51" i="7"/>
  <c r="C38" i="7"/>
  <c r="I50" i="7"/>
  <c r="H50" i="7" s="1"/>
  <c r="C49" i="7"/>
  <c r="D50" i="7" s="1"/>
  <c r="E50" i="7"/>
  <c r="I49" i="7"/>
  <c r="C36" i="7"/>
  <c r="F49" i="7"/>
  <c r="I48" i="7"/>
  <c r="H48" i="7" s="1"/>
  <c r="I47" i="7"/>
  <c r="I46" i="7"/>
  <c r="C46" i="7"/>
  <c r="I45" i="7"/>
  <c r="H45" i="7" s="1"/>
  <c r="I44" i="7"/>
  <c r="C44" i="7"/>
  <c r="I43" i="7"/>
  <c r="C43" i="7"/>
  <c r="I42" i="7"/>
  <c r="H42" i="7"/>
  <c r="I41" i="7"/>
  <c r="C41" i="7"/>
  <c r="I40" i="7"/>
  <c r="E40" i="7"/>
  <c r="I39" i="7"/>
  <c r="H39" i="7"/>
  <c r="D39" i="7"/>
  <c r="I38" i="7"/>
  <c r="C37" i="7"/>
  <c r="E38" i="7"/>
  <c r="H38" i="7"/>
  <c r="I37" i="7"/>
  <c r="D37" i="7"/>
  <c r="H37" i="7"/>
  <c r="I36" i="7"/>
  <c r="H36" i="7" s="1"/>
  <c r="C35" i="7"/>
  <c r="D36" i="7"/>
  <c r="I35" i="7"/>
  <c r="H35" i="7" s="1"/>
  <c r="C34" i="7"/>
  <c r="D35" i="7"/>
  <c r="I34" i="7"/>
  <c r="H34" i="7" s="1"/>
  <c r="C33" i="7"/>
  <c r="D34" i="7"/>
  <c r="I33" i="7"/>
  <c r="H33" i="7" s="1"/>
  <c r="I32" i="7"/>
  <c r="H32" i="7"/>
  <c r="C30" i="7"/>
  <c r="I24" i="7"/>
  <c r="I19" i="7"/>
  <c r="H19" i="7"/>
  <c r="C204" i="6"/>
  <c r="C203" i="6"/>
  <c r="E200" i="6"/>
  <c r="E199" i="6"/>
  <c r="J161" i="6"/>
  <c r="K161" i="6"/>
  <c r="J160" i="6"/>
  <c r="K160" i="6"/>
  <c r="J159" i="6"/>
  <c r="K159" i="6" s="1"/>
  <c r="J158" i="6"/>
  <c r="K158" i="6" s="1"/>
  <c r="J157" i="6"/>
  <c r="K157" i="6"/>
  <c r="K156" i="6"/>
  <c r="J156" i="6"/>
  <c r="J155" i="6"/>
  <c r="K155" i="6"/>
  <c r="J154" i="6"/>
  <c r="K154" i="6" s="1"/>
  <c r="J153" i="6"/>
  <c r="K153" i="6" s="1"/>
  <c r="J152" i="6"/>
  <c r="K152" i="6"/>
  <c r="J151" i="6"/>
  <c r="K151" i="6"/>
  <c r="J150" i="6"/>
  <c r="K150" i="6" s="1"/>
  <c r="J148" i="6"/>
  <c r="K148" i="6"/>
  <c r="J147" i="6"/>
  <c r="K147" i="6"/>
  <c r="J146" i="6"/>
  <c r="K146" i="6" s="1"/>
  <c r="J145" i="6"/>
  <c r="K145" i="6"/>
  <c r="J144" i="6"/>
  <c r="K144" i="6"/>
  <c r="J143" i="6"/>
  <c r="K143" i="6" s="1"/>
  <c r="J142" i="6"/>
  <c r="K142" i="6"/>
  <c r="J141" i="6"/>
  <c r="K141" i="6"/>
  <c r="J140" i="6"/>
  <c r="K140" i="6" s="1"/>
  <c r="J139" i="6"/>
  <c r="K139" i="6"/>
  <c r="J138" i="6"/>
  <c r="K138" i="6"/>
  <c r="J137" i="6"/>
  <c r="K137" i="6" s="1"/>
  <c r="J135" i="6"/>
  <c r="K135" i="6"/>
  <c r="J134" i="6"/>
  <c r="K134" i="6"/>
  <c r="J133" i="6"/>
  <c r="K133" i="6" s="1"/>
  <c r="J132" i="6"/>
  <c r="K132" i="6" s="1"/>
  <c r="J131" i="6"/>
  <c r="K131" i="6"/>
  <c r="K130" i="6"/>
  <c r="J130" i="6"/>
  <c r="J129" i="6"/>
  <c r="K129" i="6"/>
  <c r="J128" i="6"/>
  <c r="K128" i="6" s="1"/>
  <c r="J127" i="6"/>
  <c r="K127" i="6" s="1"/>
  <c r="J126" i="6"/>
  <c r="K126" i="6"/>
  <c r="J125" i="6"/>
  <c r="K125" i="6"/>
  <c r="J124" i="6"/>
  <c r="K124" i="6" s="1"/>
  <c r="J122" i="6"/>
  <c r="K122" i="6"/>
  <c r="J121" i="6"/>
  <c r="K121" i="6"/>
  <c r="J120" i="6"/>
  <c r="K120" i="6" s="1"/>
  <c r="J119" i="6"/>
  <c r="K119" i="6"/>
  <c r="J118" i="6"/>
  <c r="K118" i="6"/>
  <c r="J117" i="6"/>
  <c r="K117" i="6" s="1"/>
  <c r="J116" i="6"/>
  <c r="K116" i="6"/>
  <c r="J115" i="6"/>
  <c r="K115" i="6"/>
  <c r="J114" i="6"/>
  <c r="K114" i="6" s="1"/>
  <c r="J113" i="6"/>
  <c r="K113" i="6"/>
  <c r="J112" i="6"/>
  <c r="K112" i="6"/>
  <c r="J111" i="6"/>
  <c r="K111" i="6" s="1"/>
  <c r="J109" i="6"/>
  <c r="K109" i="6"/>
  <c r="J108" i="6"/>
  <c r="K108" i="6"/>
  <c r="J107" i="6"/>
  <c r="K107" i="6" s="1"/>
  <c r="J106" i="6"/>
  <c r="K106" i="6" s="1"/>
  <c r="J105" i="6"/>
  <c r="K105" i="6"/>
  <c r="K104" i="6"/>
  <c r="J104" i="6"/>
  <c r="J103" i="6"/>
  <c r="K103" i="6"/>
  <c r="J102" i="6"/>
  <c r="K102" i="6" s="1"/>
  <c r="J101" i="6"/>
  <c r="K101" i="6" s="1"/>
  <c r="J100" i="6"/>
  <c r="K100" i="6"/>
  <c r="J99" i="6"/>
  <c r="K99" i="6"/>
  <c r="J98" i="6"/>
  <c r="K98" i="6" s="1"/>
  <c r="K97" i="6"/>
  <c r="J96" i="6"/>
  <c r="K96" i="6" s="1"/>
  <c r="K95" i="6"/>
  <c r="J95" i="6"/>
  <c r="J94" i="6"/>
  <c r="K94" i="6" s="1"/>
  <c r="K93" i="6"/>
  <c r="J93" i="6"/>
  <c r="J92" i="6"/>
  <c r="K92" i="6" s="1"/>
  <c r="K91" i="6"/>
  <c r="J91" i="6"/>
  <c r="J90" i="6"/>
  <c r="K90" i="6" s="1"/>
  <c r="K89" i="6"/>
  <c r="J89" i="6"/>
  <c r="J88" i="6"/>
  <c r="K88" i="6" s="1"/>
  <c r="K87" i="6"/>
  <c r="J87" i="6"/>
  <c r="J86" i="6"/>
  <c r="K86" i="6" s="1"/>
  <c r="K85" i="6"/>
  <c r="J85" i="6"/>
  <c r="K84" i="6"/>
  <c r="J83" i="6"/>
  <c r="K83" i="6"/>
  <c r="J82" i="6"/>
  <c r="K82" i="6" s="1"/>
  <c r="J81" i="6"/>
  <c r="K81" i="6"/>
  <c r="J80" i="6"/>
  <c r="K80" i="6"/>
  <c r="J79" i="6"/>
  <c r="K79" i="6" s="1"/>
  <c r="J78" i="6"/>
  <c r="K78" i="6"/>
  <c r="J77" i="6"/>
  <c r="K77" i="6"/>
  <c r="J76" i="6"/>
  <c r="K76" i="6" s="1"/>
  <c r="J75" i="6"/>
  <c r="K75" i="6"/>
  <c r="J74" i="6"/>
  <c r="K74" i="6"/>
  <c r="J73" i="6"/>
  <c r="K73" i="6" s="1"/>
  <c r="J72" i="6"/>
  <c r="K72" i="6"/>
  <c r="K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7" i="6"/>
  <c r="K57" i="6" s="1"/>
  <c r="J56" i="6"/>
  <c r="K56" i="6" s="1"/>
  <c r="J55" i="6"/>
  <c r="K55" i="6"/>
  <c r="K54" i="6"/>
  <c r="J54" i="6"/>
  <c r="J53" i="6"/>
  <c r="K53" i="6"/>
  <c r="J52" i="6"/>
  <c r="K52" i="6" s="1"/>
  <c r="J51" i="6"/>
  <c r="K51" i="6" s="1"/>
  <c r="J50" i="6"/>
  <c r="K50" i="6"/>
  <c r="J49" i="6"/>
  <c r="K49" i="6"/>
  <c r="J48" i="6"/>
  <c r="K48" i="6" s="1"/>
  <c r="J47" i="6"/>
  <c r="K47" i="6"/>
  <c r="J46" i="6"/>
  <c r="K46" i="6"/>
  <c r="J45" i="6"/>
  <c r="K45" i="6" s="1"/>
  <c r="J44" i="6"/>
  <c r="K44" i="6"/>
  <c r="J43" i="6"/>
  <c r="K43" i="6"/>
  <c r="J42" i="6"/>
  <c r="K42" i="6" s="1"/>
  <c r="J41" i="6"/>
  <c r="K41" i="6"/>
  <c r="J40" i="6"/>
  <c r="K40" i="6"/>
  <c r="J39" i="6"/>
  <c r="K39" i="6" s="1"/>
  <c r="J38" i="6"/>
  <c r="K38" i="6"/>
  <c r="J37" i="6"/>
  <c r="K37" i="6"/>
  <c r="J36" i="6"/>
  <c r="K36" i="6" s="1"/>
  <c r="J35" i="6"/>
  <c r="K35" i="6"/>
  <c r="J34" i="6"/>
  <c r="K34" i="6"/>
  <c r="J33" i="6"/>
  <c r="K33" i="6" s="1"/>
  <c r="K32" i="6"/>
  <c r="J31" i="6"/>
  <c r="I31" i="6"/>
  <c r="C31" i="7"/>
  <c r="E31" i="7" s="1"/>
  <c r="K30" i="6"/>
  <c r="J30" i="6"/>
  <c r="I30" i="6"/>
  <c r="I30" i="7"/>
  <c r="H30" i="7"/>
  <c r="J29" i="6"/>
  <c r="I29" i="6"/>
  <c r="C29" i="7"/>
  <c r="F29" i="7" s="1"/>
  <c r="K28" i="6"/>
  <c r="J28" i="6"/>
  <c r="I28" i="6"/>
  <c r="J27" i="6"/>
  <c r="I27" i="6"/>
  <c r="J26" i="6"/>
  <c r="I26" i="6"/>
  <c r="I26" i="7" s="1"/>
  <c r="C26" i="7"/>
  <c r="J25" i="6"/>
  <c r="I25" i="6"/>
  <c r="I25" i="7" s="1"/>
  <c r="C25" i="7"/>
  <c r="K24" i="6"/>
  <c r="J24" i="6"/>
  <c r="I24" i="6"/>
  <c r="C24" i="7"/>
  <c r="J23" i="6"/>
  <c r="K23" i="6" s="1"/>
  <c r="I23" i="6"/>
  <c r="C23" i="7"/>
  <c r="J22" i="6"/>
  <c r="K22" i="6" s="1"/>
  <c r="I22" i="6"/>
  <c r="J21" i="6"/>
  <c r="I21" i="6"/>
  <c r="I21" i="7" s="1"/>
  <c r="C21" i="7"/>
  <c r="J20" i="6"/>
  <c r="I20" i="6"/>
  <c r="C20" i="7"/>
  <c r="K19" i="6"/>
  <c r="J18" i="6"/>
  <c r="I18" i="6"/>
  <c r="J17" i="6"/>
  <c r="K17" i="6" s="1"/>
  <c r="I17" i="6"/>
  <c r="I17" i="7"/>
  <c r="J16" i="6"/>
  <c r="K16" i="6"/>
  <c r="I16" i="6"/>
  <c r="C16" i="7"/>
  <c r="J15" i="6"/>
  <c r="I15" i="6"/>
  <c r="K15" i="6" s="1"/>
  <c r="J14" i="6"/>
  <c r="I14" i="6"/>
  <c r="I14" i="7" s="1"/>
  <c r="C14" i="7"/>
  <c r="H14" i="7" s="1"/>
  <c r="J13" i="6"/>
  <c r="I13" i="6"/>
  <c r="I13" i="7"/>
  <c r="J12" i="6"/>
  <c r="K12" i="6" s="1"/>
  <c r="I12" i="6"/>
  <c r="C12" i="7"/>
  <c r="J11" i="6"/>
  <c r="K11" i="6" s="1"/>
  <c r="I11" i="6"/>
  <c r="I11" i="7" s="1"/>
  <c r="J10" i="6"/>
  <c r="K10" i="6"/>
  <c r="I10" i="6"/>
  <c r="C10" i="7" s="1"/>
  <c r="J9" i="6"/>
  <c r="I9" i="6"/>
  <c r="C9" i="7" s="1"/>
  <c r="I9" i="7"/>
  <c r="J8" i="6"/>
  <c r="I8" i="6"/>
  <c r="K8" i="6" s="1"/>
  <c r="C8" i="7"/>
  <c r="J7" i="6"/>
  <c r="I7" i="6"/>
  <c r="C7" i="7" s="1"/>
  <c r="I7" i="7"/>
  <c r="C204" i="5"/>
  <c r="C203" i="5"/>
  <c r="E200" i="5"/>
  <c r="E199" i="5"/>
  <c r="J161" i="5"/>
  <c r="K161" i="5" s="1"/>
  <c r="J160" i="5"/>
  <c r="K160" i="5" s="1"/>
  <c r="K159" i="5"/>
  <c r="J159" i="5"/>
  <c r="J158" i="5"/>
  <c r="K158" i="5" s="1"/>
  <c r="J157" i="5"/>
  <c r="K157" i="5" s="1"/>
  <c r="J156" i="5"/>
  <c r="K156" i="5" s="1"/>
  <c r="J155" i="5"/>
  <c r="K155" i="5" s="1"/>
  <c r="J154" i="5"/>
  <c r="K154" i="5"/>
  <c r="K153" i="5"/>
  <c r="J153" i="5"/>
  <c r="J152" i="5"/>
  <c r="K152" i="5"/>
  <c r="J151" i="5"/>
  <c r="K151" i="5" s="1"/>
  <c r="J150" i="5"/>
  <c r="K150" i="5" s="1"/>
  <c r="J148" i="5"/>
  <c r="K148" i="5" s="1"/>
  <c r="J147" i="5"/>
  <c r="K147" i="5" s="1"/>
  <c r="K146" i="5"/>
  <c r="J146" i="5"/>
  <c r="J145" i="5"/>
  <c r="K145" i="5" s="1"/>
  <c r="J144" i="5"/>
  <c r="K144" i="5" s="1"/>
  <c r="J143" i="5"/>
  <c r="K143" i="5" s="1"/>
  <c r="J142" i="5"/>
  <c r="K142" i="5" s="1"/>
  <c r="J141" i="5"/>
  <c r="K141" i="5"/>
  <c r="K140" i="5"/>
  <c r="J140" i="5"/>
  <c r="J139" i="5"/>
  <c r="K139" i="5"/>
  <c r="J138" i="5"/>
  <c r="K138" i="5" s="1"/>
  <c r="J137" i="5"/>
  <c r="K137" i="5" s="1"/>
  <c r="J135" i="5"/>
  <c r="K135" i="5" s="1"/>
  <c r="J134" i="5"/>
  <c r="K134" i="5" s="1"/>
  <c r="K133" i="5"/>
  <c r="J133" i="5"/>
  <c r="J132" i="5"/>
  <c r="K132" i="5" s="1"/>
  <c r="J131" i="5"/>
  <c r="K131" i="5" s="1"/>
  <c r="J130" i="5"/>
  <c r="K130" i="5" s="1"/>
  <c r="J129" i="5"/>
  <c r="K129" i="5" s="1"/>
  <c r="J128" i="5"/>
  <c r="K128" i="5"/>
  <c r="K127" i="5"/>
  <c r="J127" i="5"/>
  <c r="J126" i="5"/>
  <c r="K126" i="5"/>
  <c r="J125" i="5"/>
  <c r="K125" i="5" s="1"/>
  <c r="J124" i="5"/>
  <c r="K124" i="5" s="1"/>
  <c r="J122" i="5"/>
  <c r="K122" i="5" s="1"/>
  <c r="J121" i="5"/>
  <c r="K121" i="5" s="1"/>
  <c r="K120" i="5"/>
  <c r="J120" i="5"/>
  <c r="J119" i="5"/>
  <c r="K119" i="5" s="1"/>
  <c r="J118" i="5"/>
  <c r="K118" i="5" s="1"/>
  <c r="K117" i="5"/>
  <c r="J117" i="5"/>
  <c r="J116" i="5"/>
  <c r="K116" i="5" s="1"/>
  <c r="J115" i="5"/>
  <c r="K115" i="5"/>
  <c r="K114" i="5"/>
  <c r="J114" i="5"/>
  <c r="J113" i="5"/>
  <c r="K113" i="5"/>
  <c r="J112" i="5"/>
  <c r="K112" i="5" s="1"/>
  <c r="J111" i="5"/>
  <c r="K111" i="5" s="1"/>
  <c r="J109" i="5"/>
  <c r="K109" i="5" s="1"/>
  <c r="J108" i="5"/>
  <c r="K108" i="5" s="1"/>
  <c r="K107" i="5"/>
  <c r="J107" i="5"/>
  <c r="J106" i="5"/>
  <c r="K106" i="5" s="1"/>
  <c r="J105" i="5"/>
  <c r="K105" i="5" s="1"/>
  <c r="J104" i="5"/>
  <c r="K104" i="5" s="1"/>
  <c r="J103" i="5"/>
  <c r="K103" i="5" s="1"/>
  <c r="J102" i="5"/>
  <c r="K102" i="5"/>
  <c r="K101" i="5"/>
  <c r="J101" i="5"/>
  <c r="J100" i="5"/>
  <c r="K100" i="5"/>
  <c r="J99" i="5"/>
  <c r="K99" i="5" s="1"/>
  <c r="J98" i="5"/>
  <c r="K98" i="5" s="1"/>
  <c r="K97" i="5"/>
  <c r="J96" i="5"/>
  <c r="K96" i="5" s="1"/>
  <c r="J95" i="5"/>
  <c r="K95" i="5" s="1"/>
  <c r="J94" i="5"/>
  <c r="K94" i="5" s="1"/>
  <c r="K93" i="5"/>
  <c r="J93" i="5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J86" i="5"/>
  <c r="K86" i="5" s="1"/>
  <c r="K85" i="5"/>
  <c r="J85" i="5"/>
  <c r="K84" i="5"/>
  <c r="J83" i="5"/>
  <c r="K83" i="5"/>
  <c r="K82" i="5"/>
  <c r="J82" i="5"/>
  <c r="J81" i="5"/>
  <c r="K81" i="5"/>
  <c r="J80" i="5"/>
  <c r="K80" i="5" s="1"/>
  <c r="J79" i="5"/>
  <c r="K79" i="5" s="1"/>
  <c r="J78" i="5"/>
  <c r="K78" i="5" s="1"/>
  <c r="J77" i="5"/>
  <c r="K77" i="5"/>
  <c r="K76" i="5"/>
  <c r="J76" i="5"/>
  <c r="J75" i="5"/>
  <c r="K75" i="5"/>
  <c r="J74" i="5"/>
  <c r="K74" i="5" s="1"/>
  <c r="K73" i="5"/>
  <c r="J73" i="5"/>
  <c r="J72" i="5"/>
  <c r="K72" i="5" s="1"/>
  <c r="K71" i="5"/>
  <c r="K70" i="5"/>
  <c r="J70" i="5"/>
  <c r="J69" i="5"/>
  <c r="K69" i="5" s="1"/>
  <c r="K68" i="5"/>
  <c r="J68" i="5"/>
  <c r="J67" i="5"/>
  <c r="K67" i="5" s="1"/>
  <c r="J66" i="5"/>
  <c r="K66" i="5" s="1"/>
  <c r="J65" i="5"/>
  <c r="K65" i="5" s="1"/>
  <c r="J64" i="5"/>
  <c r="K64" i="5" s="1"/>
  <c r="J63" i="5"/>
  <c r="K63" i="5" s="1"/>
  <c r="K62" i="5"/>
  <c r="J62" i="5"/>
  <c r="J61" i="5"/>
  <c r="K61" i="5" s="1"/>
  <c r="J60" i="5"/>
  <c r="K60" i="5" s="1"/>
  <c r="J59" i="5"/>
  <c r="K59" i="5" s="1"/>
  <c r="K58" i="5"/>
  <c r="K57" i="5"/>
  <c r="J57" i="5"/>
  <c r="J56" i="5"/>
  <c r="K56" i="5"/>
  <c r="J55" i="5"/>
  <c r="K55" i="5" s="1"/>
  <c r="K54" i="5"/>
  <c r="J54" i="5"/>
  <c r="J53" i="5"/>
  <c r="K53" i="5" s="1"/>
  <c r="J52" i="5"/>
  <c r="K52" i="5"/>
  <c r="K51" i="5"/>
  <c r="J51" i="5"/>
  <c r="J50" i="5"/>
  <c r="K50" i="5"/>
  <c r="J49" i="5"/>
  <c r="K49" i="5" s="1"/>
  <c r="J48" i="5"/>
  <c r="K48" i="5" s="1"/>
  <c r="J47" i="5"/>
  <c r="K47" i="5" s="1"/>
  <c r="J46" i="5"/>
  <c r="K46" i="5"/>
  <c r="K45" i="5"/>
  <c r="J45" i="5"/>
  <c r="J44" i="5"/>
  <c r="K44" i="5"/>
  <c r="J43" i="5"/>
  <c r="K43" i="5" s="1"/>
  <c r="K42" i="5"/>
  <c r="J42" i="5"/>
  <c r="J41" i="5"/>
  <c r="K41" i="5" s="1"/>
  <c r="J40" i="5"/>
  <c r="K40" i="5"/>
  <c r="K39" i="5"/>
  <c r="J39" i="5"/>
  <c r="J38" i="5"/>
  <c r="K38" i="5"/>
  <c r="J37" i="5"/>
  <c r="K37" i="5" s="1"/>
  <c r="J36" i="5"/>
  <c r="K36" i="5" s="1"/>
  <c r="J35" i="5"/>
  <c r="K35" i="5" s="1"/>
  <c r="J34" i="5"/>
  <c r="K34" i="5"/>
  <c r="K33" i="5"/>
  <c r="J33" i="5"/>
  <c r="K32" i="5"/>
  <c r="J31" i="5"/>
  <c r="K31" i="5" s="1"/>
  <c r="J30" i="5"/>
  <c r="K30" i="5" s="1"/>
  <c r="J29" i="5"/>
  <c r="K29" i="5" s="1"/>
  <c r="J28" i="5"/>
  <c r="K28" i="5" s="1"/>
  <c r="K27" i="5"/>
  <c r="J27" i="5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K19" i="5"/>
  <c r="J18" i="5"/>
  <c r="K18" i="5" s="1"/>
  <c r="J17" i="5"/>
  <c r="K17" i="5" s="1"/>
  <c r="J16" i="5"/>
  <c r="K16" i="5" s="1"/>
  <c r="J15" i="5"/>
  <c r="K15" i="5"/>
  <c r="K14" i="5"/>
  <c r="J14" i="5"/>
  <c r="J13" i="5"/>
  <c r="K13" i="5"/>
  <c r="J12" i="5"/>
  <c r="K12" i="5" s="1"/>
  <c r="K11" i="5"/>
  <c r="J11" i="5"/>
  <c r="J10" i="5"/>
  <c r="K10" i="5" s="1"/>
  <c r="J9" i="5"/>
  <c r="K9" i="5"/>
  <c r="K8" i="5"/>
  <c r="J8" i="5"/>
  <c r="J7" i="5"/>
  <c r="K7" i="5"/>
  <c r="C204" i="4"/>
  <c r="C203" i="4"/>
  <c r="E200" i="4"/>
  <c r="E199" i="4"/>
  <c r="J161" i="4"/>
  <c r="K161" i="4" s="1"/>
  <c r="J160" i="4"/>
  <c r="K160" i="4"/>
  <c r="K159" i="4"/>
  <c r="J159" i="4"/>
  <c r="J158" i="4"/>
  <c r="K158" i="4"/>
  <c r="J157" i="4"/>
  <c r="K157" i="4" s="1"/>
  <c r="J156" i="4"/>
  <c r="K156" i="4" s="1"/>
  <c r="J155" i="4"/>
  <c r="K155" i="4" s="1"/>
  <c r="J154" i="4"/>
  <c r="K154" i="4" s="1"/>
  <c r="K153" i="4"/>
  <c r="J153" i="4"/>
  <c r="J152" i="4"/>
  <c r="K152" i="4" s="1"/>
  <c r="J151" i="4"/>
  <c r="K151" i="4" s="1"/>
  <c r="K150" i="4"/>
  <c r="J150" i="4"/>
  <c r="J148" i="4"/>
  <c r="K148" i="4" s="1"/>
  <c r="J147" i="4"/>
  <c r="K147" i="4"/>
  <c r="K146" i="4"/>
  <c r="J146" i="4"/>
  <c r="J145" i="4"/>
  <c r="K145" i="4"/>
  <c r="J144" i="4"/>
  <c r="K144" i="4" s="1"/>
  <c r="J143" i="4"/>
  <c r="K143" i="4" s="1"/>
  <c r="J142" i="4"/>
  <c r="K142" i="4" s="1"/>
  <c r="J141" i="4"/>
  <c r="K141" i="4" s="1"/>
  <c r="K140" i="4"/>
  <c r="J140" i="4"/>
  <c r="J139" i="4"/>
  <c r="K139" i="4" s="1"/>
  <c r="J138" i="4"/>
  <c r="K138" i="4" s="1"/>
  <c r="J137" i="4"/>
  <c r="K137" i="4" s="1"/>
  <c r="J135" i="4"/>
  <c r="K135" i="4" s="1"/>
  <c r="J134" i="4"/>
  <c r="K134" i="4"/>
  <c r="K133" i="4"/>
  <c r="J133" i="4"/>
  <c r="J132" i="4"/>
  <c r="K132" i="4"/>
  <c r="J131" i="4"/>
  <c r="K131" i="4" s="1"/>
  <c r="J130" i="4"/>
  <c r="K130" i="4" s="1"/>
  <c r="J129" i="4"/>
  <c r="K129" i="4" s="1"/>
  <c r="J128" i="4"/>
  <c r="K128" i="4" s="1"/>
  <c r="K127" i="4"/>
  <c r="J127" i="4"/>
  <c r="J126" i="4"/>
  <c r="K126" i="4" s="1"/>
  <c r="J125" i="4"/>
  <c r="K125" i="4" s="1"/>
  <c r="J124" i="4"/>
  <c r="K124" i="4" s="1"/>
  <c r="J122" i="4"/>
  <c r="K122" i="4" s="1"/>
  <c r="J121" i="4"/>
  <c r="K121" i="4"/>
  <c r="K120" i="4"/>
  <c r="J120" i="4"/>
  <c r="J119" i="4"/>
  <c r="K119" i="4"/>
  <c r="J118" i="4"/>
  <c r="K118" i="4" s="1"/>
  <c r="J117" i="4"/>
  <c r="K117" i="4" s="1"/>
  <c r="J116" i="4"/>
  <c r="K116" i="4" s="1"/>
  <c r="J115" i="4"/>
  <c r="K115" i="4" s="1"/>
  <c r="K114" i="4"/>
  <c r="J114" i="4"/>
  <c r="J113" i="4"/>
  <c r="K113" i="4" s="1"/>
  <c r="J112" i="4"/>
  <c r="K112" i="4" s="1"/>
  <c r="J111" i="4"/>
  <c r="K111" i="4" s="1"/>
  <c r="J109" i="4"/>
  <c r="K109" i="4" s="1"/>
  <c r="J108" i="4"/>
  <c r="K108" i="4"/>
  <c r="K107" i="4"/>
  <c r="J107" i="4"/>
  <c r="J106" i="4"/>
  <c r="K106" i="4"/>
  <c r="J105" i="4"/>
  <c r="K105" i="4" s="1"/>
  <c r="J104" i="4"/>
  <c r="K104" i="4" s="1"/>
  <c r="J103" i="4"/>
  <c r="K103" i="4" s="1"/>
  <c r="J102" i="4"/>
  <c r="K102" i="4" s="1"/>
  <c r="K101" i="4"/>
  <c r="J101" i="4"/>
  <c r="J100" i="4"/>
  <c r="K100" i="4" s="1"/>
  <c r="J99" i="4"/>
  <c r="K99" i="4" s="1"/>
  <c r="K98" i="4"/>
  <c r="J98" i="4"/>
  <c r="K97" i="4"/>
  <c r="J96" i="4"/>
  <c r="K96" i="4" s="1"/>
  <c r="K95" i="4"/>
  <c r="J95" i="4"/>
  <c r="J94" i="4"/>
  <c r="K94" i="4" s="1"/>
  <c r="J93" i="4"/>
  <c r="K93" i="4" s="1"/>
  <c r="J92" i="4"/>
  <c r="K92" i="4" s="1"/>
  <c r="J91" i="4"/>
  <c r="K91" i="4" s="1"/>
  <c r="J90" i="4"/>
  <c r="K90" i="4" s="1"/>
  <c r="K89" i="4"/>
  <c r="J89" i="4"/>
  <c r="J88" i="4"/>
  <c r="K88" i="4" s="1"/>
  <c r="J87" i="4"/>
  <c r="K87" i="4" s="1"/>
  <c r="J86" i="4"/>
  <c r="K86" i="4" s="1"/>
  <c r="J85" i="4"/>
  <c r="K85" i="4" s="1"/>
  <c r="K84" i="4"/>
  <c r="J83" i="4"/>
  <c r="K83" i="4"/>
  <c r="K82" i="4"/>
  <c r="J82" i="4"/>
  <c r="J81" i="4"/>
  <c r="K81" i="4"/>
  <c r="J80" i="4"/>
  <c r="K80" i="4" s="1"/>
  <c r="K79" i="4"/>
  <c r="J79" i="4"/>
  <c r="J78" i="4"/>
  <c r="K78" i="4" s="1"/>
  <c r="J77" i="4"/>
  <c r="K77" i="4"/>
  <c r="K76" i="4"/>
  <c r="J76" i="4"/>
  <c r="J75" i="4"/>
  <c r="K75" i="4"/>
  <c r="J74" i="4"/>
  <c r="K74" i="4" s="1"/>
  <c r="J73" i="4"/>
  <c r="K73" i="4" s="1"/>
  <c r="J72" i="4"/>
  <c r="K72" i="4" s="1"/>
  <c r="K71" i="4"/>
  <c r="J70" i="4"/>
  <c r="K70" i="4" s="1"/>
  <c r="J69" i="4"/>
  <c r="K69" i="4" s="1"/>
  <c r="J68" i="4"/>
  <c r="K68" i="4" s="1"/>
  <c r="J67" i="4"/>
  <c r="K67" i="4" s="1"/>
  <c r="K66" i="4"/>
  <c r="J66" i="4"/>
  <c r="J65" i="4"/>
  <c r="K65" i="4" s="1"/>
  <c r="J64" i="4"/>
  <c r="K64" i="4" s="1"/>
  <c r="J63" i="4"/>
  <c r="K63" i="4" s="1"/>
  <c r="J62" i="4"/>
  <c r="K62" i="4" s="1"/>
  <c r="J61" i="4"/>
  <c r="K61" i="4" s="1"/>
  <c r="J60" i="4"/>
  <c r="K60" i="4" s="1"/>
  <c r="J59" i="4"/>
  <c r="K59" i="4" s="1"/>
  <c r="K58" i="4"/>
  <c r="K57" i="4"/>
  <c r="J57" i="4"/>
  <c r="J56" i="4"/>
  <c r="K56" i="4" s="1"/>
  <c r="J55" i="4"/>
  <c r="K55" i="4" s="1"/>
  <c r="J54" i="4"/>
  <c r="K54" i="4" s="1"/>
  <c r="J53" i="4"/>
  <c r="K53" i="4" s="1"/>
  <c r="J52" i="4"/>
  <c r="K52" i="4"/>
  <c r="K51" i="4"/>
  <c r="J51" i="4"/>
  <c r="J50" i="4"/>
  <c r="K50" i="4"/>
  <c r="J49" i="4"/>
  <c r="K49" i="4" s="1"/>
  <c r="K48" i="4"/>
  <c r="J48" i="4"/>
  <c r="J47" i="4"/>
  <c r="K47" i="4" s="1"/>
  <c r="J46" i="4"/>
  <c r="K46" i="4"/>
  <c r="K45" i="4"/>
  <c r="J45" i="4"/>
  <c r="J44" i="4"/>
  <c r="K44" i="4"/>
  <c r="J43" i="4"/>
  <c r="K43" i="4" s="1"/>
  <c r="J42" i="4"/>
  <c r="K42" i="4" s="1"/>
  <c r="J41" i="4"/>
  <c r="K41" i="4" s="1"/>
  <c r="J40" i="4"/>
  <c r="K40" i="4"/>
  <c r="K39" i="4"/>
  <c r="J39" i="4"/>
  <c r="J38" i="4"/>
  <c r="K38" i="4"/>
  <c r="J37" i="4"/>
  <c r="K37" i="4" s="1"/>
  <c r="K36" i="4"/>
  <c r="J36" i="4"/>
  <c r="J35" i="4"/>
  <c r="K35" i="4" s="1"/>
  <c r="J34" i="4"/>
  <c r="K34" i="4"/>
  <c r="K33" i="4"/>
  <c r="J33" i="4"/>
  <c r="K32" i="4"/>
  <c r="K31" i="4"/>
  <c r="J31" i="4"/>
  <c r="J30" i="4"/>
  <c r="K30" i="4" s="1"/>
  <c r="J29" i="4"/>
  <c r="K29" i="4" s="1"/>
  <c r="J28" i="4"/>
  <c r="K28" i="4" s="1"/>
  <c r="J27" i="4"/>
  <c r="K27" i="4" s="1"/>
  <c r="J26" i="4"/>
  <c r="K26" i="4" s="1"/>
  <c r="J25" i="4"/>
  <c r="K25" i="4" s="1"/>
  <c r="J24" i="4"/>
  <c r="K24" i="4" s="1"/>
  <c r="K23" i="4"/>
  <c r="J23" i="4"/>
  <c r="J22" i="4"/>
  <c r="K22" i="4" s="1"/>
  <c r="K21" i="4"/>
  <c r="J21" i="4"/>
  <c r="J20" i="4"/>
  <c r="K20" i="4" s="1"/>
  <c r="K19" i="4"/>
  <c r="J18" i="4"/>
  <c r="K18" i="4" s="1"/>
  <c r="K17" i="4"/>
  <c r="J17" i="4"/>
  <c r="J16" i="4"/>
  <c r="K16" i="4" s="1"/>
  <c r="J15" i="4"/>
  <c r="K15" i="4" s="1"/>
  <c r="K14" i="4"/>
  <c r="J14" i="4"/>
  <c r="J13" i="4"/>
  <c r="K13" i="4" s="1"/>
  <c r="J12" i="4"/>
  <c r="K12" i="4" s="1"/>
  <c r="J11" i="4"/>
  <c r="K11" i="4" s="1"/>
  <c r="J10" i="4"/>
  <c r="K10" i="4" s="1"/>
  <c r="J9" i="4"/>
  <c r="K9" i="4"/>
  <c r="K8" i="4"/>
  <c r="J8" i="4"/>
  <c r="J7" i="4"/>
  <c r="K7" i="4"/>
  <c r="C191" i="3"/>
  <c r="C190" i="3"/>
  <c r="E187" i="3"/>
  <c r="E186" i="3"/>
  <c r="D43" i="3"/>
  <c r="C43" i="3"/>
  <c r="K271" i="2"/>
  <c r="J271" i="2"/>
  <c r="K270" i="2"/>
  <c r="J270" i="2"/>
  <c r="K269" i="2"/>
  <c r="J269" i="2"/>
  <c r="K268" i="2"/>
  <c r="J268" i="2"/>
  <c r="K266" i="2"/>
  <c r="J266" i="2"/>
  <c r="K265" i="2"/>
  <c r="J265" i="2"/>
  <c r="K264" i="2"/>
  <c r="J264" i="2"/>
  <c r="K263" i="2"/>
  <c r="J263" i="2"/>
  <c r="K262" i="2"/>
  <c r="J262" i="2"/>
  <c r="K261" i="2"/>
  <c r="J261" i="2"/>
  <c r="K260" i="2"/>
  <c r="J260" i="2"/>
  <c r="K259" i="2"/>
  <c r="J259" i="2"/>
  <c r="K258" i="2"/>
  <c r="J258" i="2"/>
  <c r="K257" i="2"/>
  <c r="J257" i="2"/>
  <c r="K256" i="2"/>
  <c r="J256" i="2"/>
  <c r="K255" i="2"/>
  <c r="J255" i="2"/>
  <c r="K253" i="2"/>
  <c r="J253" i="2"/>
  <c r="K252" i="2"/>
  <c r="J252" i="2"/>
  <c r="K251" i="2"/>
  <c r="J251" i="2"/>
  <c r="K250" i="2"/>
  <c r="J250" i="2"/>
  <c r="K249" i="2"/>
  <c r="J249" i="2"/>
  <c r="K248" i="2"/>
  <c r="J248" i="2"/>
  <c r="K247" i="2"/>
  <c r="J247" i="2"/>
  <c r="K246" i="2"/>
  <c r="J246" i="2"/>
  <c r="K245" i="2"/>
  <c r="J245" i="2"/>
  <c r="K244" i="2"/>
  <c r="J244" i="2"/>
  <c r="K243" i="2"/>
  <c r="J243" i="2"/>
  <c r="K242" i="2"/>
  <c r="J242" i="2"/>
  <c r="K240" i="2"/>
  <c r="J240" i="2"/>
  <c r="K239" i="2"/>
  <c r="J239" i="2"/>
  <c r="K238" i="2"/>
  <c r="J238" i="2"/>
  <c r="K237" i="2"/>
  <c r="J237" i="2"/>
  <c r="K236" i="2"/>
  <c r="J236" i="2"/>
  <c r="K235" i="2"/>
  <c r="J235" i="2"/>
  <c r="K234" i="2"/>
  <c r="J234" i="2"/>
  <c r="K233" i="2"/>
  <c r="J233" i="2"/>
  <c r="K232" i="2"/>
  <c r="J232" i="2"/>
  <c r="K231" i="2"/>
  <c r="J231" i="2"/>
  <c r="K230" i="2"/>
  <c r="J230" i="2"/>
  <c r="K229" i="2"/>
  <c r="J229" i="2"/>
  <c r="K227" i="2"/>
  <c r="J227" i="2"/>
  <c r="K226" i="2"/>
  <c r="J226" i="2"/>
  <c r="K225" i="2"/>
  <c r="J225" i="2"/>
  <c r="K224" i="2"/>
  <c r="J224" i="2"/>
  <c r="K223" i="2"/>
  <c r="J223" i="2"/>
  <c r="K222" i="2"/>
  <c r="J222" i="2"/>
  <c r="K221" i="2"/>
  <c r="J221" i="2"/>
  <c r="K220" i="2"/>
  <c r="J220" i="2"/>
  <c r="K219" i="2"/>
  <c r="J219" i="2"/>
  <c r="K218" i="2"/>
  <c r="J218" i="2"/>
  <c r="K217" i="2"/>
  <c r="J217" i="2"/>
  <c r="K216" i="2"/>
  <c r="J216" i="2"/>
  <c r="K214" i="2"/>
  <c r="J214" i="2"/>
  <c r="K213" i="2"/>
  <c r="J213" i="2"/>
  <c r="K212" i="2"/>
  <c r="J212" i="2"/>
  <c r="K211" i="2"/>
  <c r="J211" i="2"/>
  <c r="K210" i="2"/>
  <c r="J210" i="2"/>
  <c r="K209" i="2"/>
  <c r="J209" i="2"/>
  <c r="K208" i="2"/>
  <c r="J208" i="2"/>
  <c r="K207" i="2"/>
  <c r="J207" i="2"/>
  <c r="K206" i="2"/>
  <c r="J206" i="2"/>
  <c r="K205" i="2"/>
  <c r="J205" i="2"/>
  <c r="K204" i="2"/>
  <c r="J204" i="2"/>
  <c r="K203" i="2"/>
  <c r="J203" i="2"/>
  <c r="K201" i="2"/>
  <c r="J201" i="2"/>
  <c r="K200" i="2"/>
  <c r="J200" i="2"/>
  <c r="K199" i="2"/>
  <c r="J199" i="2"/>
  <c r="K198" i="2"/>
  <c r="J198" i="2"/>
  <c r="K197" i="2"/>
  <c r="J197" i="2"/>
  <c r="K196" i="2"/>
  <c r="J196" i="2"/>
  <c r="K195" i="2"/>
  <c r="J195" i="2"/>
  <c r="K194" i="2"/>
  <c r="J194" i="2"/>
  <c r="K193" i="2"/>
  <c r="J193" i="2"/>
  <c r="K192" i="2"/>
  <c r="J192" i="2"/>
  <c r="K191" i="2"/>
  <c r="J191" i="2"/>
  <c r="K190" i="2"/>
  <c r="J190" i="2"/>
  <c r="K188" i="2"/>
  <c r="J188" i="2"/>
  <c r="K187" i="2"/>
  <c r="J187" i="2"/>
  <c r="K186" i="2"/>
  <c r="J186" i="2"/>
  <c r="K185" i="2"/>
  <c r="J185" i="2"/>
  <c r="K184" i="2"/>
  <c r="J184" i="2"/>
  <c r="K183" i="2"/>
  <c r="J183" i="2"/>
  <c r="K182" i="2"/>
  <c r="J182" i="2"/>
  <c r="K181" i="2"/>
  <c r="J181" i="2"/>
  <c r="K180" i="2"/>
  <c r="J180" i="2"/>
  <c r="K179" i="2"/>
  <c r="J179" i="2"/>
  <c r="K178" i="2"/>
  <c r="J178" i="2"/>
  <c r="K177" i="2"/>
  <c r="J177" i="2"/>
  <c r="K175" i="2"/>
  <c r="J175" i="2"/>
  <c r="K174" i="2"/>
  <c r="J174" i="2"/>
  <c r="K173" i="2"/>
  <c r="J173" i="2"/>
  <c r="K172" i="2"/>
  <c r="J172" i="2"/>
  <c r="K171" i="2"/>
  <c r="J171" i="2"/>
  <c r="K170" i="2"/>
  <c r="J170" i="2"/>
  <c r="K169" i="2"/>
  <c r="J169" i="2"/>
  <c r="K168" i="2"/>
  <c r="J168" i="2"/>
  <c r="K167" i="2"/>
  <c r="J167" i="2"/>
  <c r="K166" i="2"/>
  <c r="J166" i="2"/>
  <c r="K165" i="2"/>
  <c r="J165" i="2"/>
  <c r="K164" i="2"/>
  <c r="J164" i="2"/>
  <c r="K162" i="2"/>
  <c r="J162" i="2"/>
  <c r="K161" i="2"/>
  <c r="J161" i="2"/>
  <c r="K160" i="2"/>
  <c r="J160" i="2"/>
  <c r="K159" i="2"/>
  <c r="J159" i="2"/>
  <c r="K158" i="2"/>
  <c r="J158" i="2"/>
  <c r="K157" i="2"/>
  <c r="J157" i="2"/>
  <c r="K156" i="2"/>
  <c r="J156" i="2"/>
  <c r="K155" i="2"/>
  <c r="J155" i="2"/>
  <c r="K154" i="2"/>
  <c r="J154" i="2"/>
  <c r="K153" i="2"/>
  <c r="J153" i="2"/>
  <c r="K152" i="2"/>
  <c r="J152" i="2"/>
  <c r="K151" i="2"/>
  <c r="J151" i="2"/>
  <c r="K149" i="2"/>
  <c r="J149" i="2"/>
  <c r="K148" i="2"/>
  <c r="J148" i="2"/>
  <c r="K147" i="2"/>
  <c r="J147" i="2"/>
  <c r="K146" i="2"/>
  <c r="J146" i="2"/>
  <c r="K145" i="2"/>
  <c r="J145" i="2"/>
  <c r="K144" i="2"/>
  <c r="J144" i="2"/>
  <c r="K143" i="2"/>
  <c r="J143" i="2"/>
  <c r="K142" i="2"/>
  <c r="J142" i="2"/>
  <c r="K141" i="2"/>
  <c r="J141" i="2"/>
  <c r="K140" i="2"/>
  <c r="J140" i="2"/>
  <c r="K139" i="2"/>
  <c r="J139" i="2"/>
  <c r="K138" i="2"/>
  <c r="J138" i="2"/>
  <c r="K136" i="2"/>
  <c r="J136" i="2"/>
  <c r="K135" i="2"/>
  <c r="J135" i="2"/>
  <c r="K134" i="2"/>
  <c r="J134" i="2"/>
  <c r="K133" i="2"/>
  <c r="J133" i="2"/>
  <c r="K132" i="2"/>
  <c r="J132" i="2"/>
  <c r="K131" i="2"/>
  <c r="J131" i="2"/>
  <c r="K130" i="2"/>
  <c r="J130" i="2"/>
  <c r="K129" i="2"/>
  <c r="J129" i="2"/>
  <c r="K128" i="2"/>
  <c r="J128" i="2"/>
  <c r="K127" i="2"/>
  <c r="J127" i="2"/>
  <c r="K126" i="2"/>
  <c r="J126" i="2"/>
  <c r="K125" i="2"/>
  <c r="J125" i="2"/>
  <c r="K123" i="2"/>
  <c r="J123" i="2"/>
  <c r="K122" i="2"/>
  <c r="J122" i="2"/>
  <c r="K121" i="2"/>
  <c r="J121" i="2"/>
  <c r="K120" i="2"/>
  <c r="J120" i="2"/>
  <c r="K119" i="2"/>
  <c r="J119" i="2"/>
  <c r="K118" i="2"/>
  <c r="J118" i="2"/>
  <c r="K117" i="2"/>
  <c r="J117" i="2"/>
  <c r="K116" i="2"/>
  <c r="J116" i="2"/>
  <c r="K115" i="2"/>
  <c r="J115" i="2"/>
  <c r="K114" i="2"/>
  <c r="J114" i="2"/>
  <c r="K113" i="2"/>
  <c r="J113" i="2"/>
  <c r="K112" i="2"/>
  <c r="J112" i="2"/>
  <c r="K108" i="2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K98" i="2"/>
  <c r="J98" i="2"/>
  <c r="K97" i="2"/>
  <c r="J97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J17" i="2"/>
  <c r="J16" i="2"/>
  <c r="J15" i="2"/>
  <c r="J14" i="2"/>
  <c r="J13" i="2"/>
  <c r="J12" i="2"/>
  <c r="J11" i="2"/>
  <c r="J10" i="2"/>
  <c r="J9" i="2"/>
  <c r="J8" i="2"/>
  <c r="J7" i="2"/>
  <c r="M272" i="1"/>
  <c r="M271" i="1"/>
  <c r="M270" i="1"/>
  <c r="M269" i="1"/>
  <c r="M268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3" i="1"/>
  <c r="M122" i="1"/>
  <c r="M121" i="1"/>
  <c r="M120" i="1"/>
  <c r="M119" i="1"/>
  <c r="M118" i="1"/>
  <c r="M117" i="1"/>
  <c r="M116" i="1"/>
  <c r="M115" i="1"/>
  <c r="M114" i="1"/>
  <c r="K105" i="22"/>
  <c r="F21" i="23"/>
  <c r="F10" i="23"/>
  <c r="F20" i="23"/>
  <c r="K106" i="22"/>
  <c r="J123" i="22"/>
  <c r="J324" i="13"/>
  <c r="K324" i="13"/>
  <c r="I262" i="13"/>
  <c r="J262" i="13" s="1"/>
  <c r="F242" i="22"/>
  <c r="F25" i="23"/>
  <c r="K90" i="22"/>
  <c r="F24" i="23"/>
  <c r="F28" i="23"/>
  <c r="H28" i="23" s="1"/>
  <c r="F30" i="23"/>
  <c r="F36" i="23"/>
  <c r="H36" i="23" s="1"/>
  <c r="F48" i="23"/>
  <c r="B250" i="22"/>
  <c r="F265" i="22"/>
  <c r="F13" i="23"/>
  <c r="H13" i="23" s="1"/>
  <c r="F50" i="23"/>
  <c r="H50" i="23"/>
  <c r="F52" i="23"/>
  <c r="F54" i="23"/>
  <c r="G91" i="22"/>
  <c r="I91" i="22"/>
  <c r="B253" i="22"/>
  <c r="E7" i="23"/>
  <c r="F35" i="23"/>
  <c r="I40" i="23" s="1"/>
  <c r="F45" i="23"/>
  <c r="H45" i="23" s="1"/>
  <c r="F56" i="23"/>
  <c r="H56" i="23" s="1"/>
  <c r="K91" i="22"/>
  <c r="F226" i="22"/>
  <c r="F12" i="23"/>
  <c r="H12" i="23" s="1"/>
  <c r="F51" i="23"/>
  <c r="G88" i="22"/>
  <c r="I88" i="22"/>
  <c r="G111" i="22"/>
  <c r="I111" i="22" s="1"/>
  <c r="C130" i="22"/>
  <c r="C233" i="22"/>
  <c r="F245" i="22"/>
  <c r="F7" i="23"/>
  <c r="E45" i="23"/>
  <c r="F65" i="23"/>
  <c r="B43" i="24"/>
  <c r="G70" i="22"/>
  <c r="I70" i="22"/>
  <c r="G126" i="22"/>
  <c r="I126" i="22"/>
  <c r="B214" i="22"/>
  <c r="E51" i="23"/>
  <c r="H110" i="22"/>
  <c r="G52" i="23"/>
  <c r="G90" i="22"/>
  <c r="I90" i="22"/>
  <c r="G104" i="22"/>
  <c r="G105" i="22"/>
  <c r="I105" i="22" s="1"/>
  <c r="G107" i="22"/>
  <c r="I107" i="22" s="1"/>
  <c r="G108" i="22"/>
  <c r="I108" i="22"/>
  <c r="K109" i="22"/>
  <c r="K111" i="22"/>
  <c r="D130" i="22"/>
  <c r="F206" i="22"/>
  <c r="F215" i="22"/>
  <c r="B226" i="22"/>
  <c r="F233" i="22"/>
  <c r="F241" i="22"/>
  <c r="F250" i="22"/>
  <c r="B255" i="22"/>
  <c r="F6" i="23"/>
  <c r="H6" i="23" s="1"/>
  <c r="F8" i="23"/>
  <c r="H8" i="23" s="1"/>
  <c r="F9" i="23"/>
  <c r="F31" i="23"/>
  <c r="H31" i="23"/>
  <c r="F34" i="23"/>
  <c r="H34" i="23" s="1"/>
  <c r="F38" i="23"/>
  <c r="F40" i="23"/>
  <c r="F42" i="23"/>
  <c r="E49" i="23"/>
  <c r="F57" i="23"/>
  <c r="H57" i="23" s="1"/>
  <c r="F59" i="23"/>
  <c r="H59" i="23"/>
  <c r="F14" i="24"/>
  <c r="H73" i="22"/>
  <c r="F53" i="24"/>
  <c r="Q53" i="24"/>
  <c r="E56" i="24"/>
  <c r="B84" i="24"/>
  <c r="K82" i="24"/>
  <c r="G67" i="22"/>
  <c r="I67" i="22" s="1"/>
  <c r="G87" i="22"/>
  <c r="I87" i="22"/>
  <c r="K125" i="22"/>
  <c r="F223" i="22"/>
  <c r="B234" i="22"/>
  <c r="C247" i="22"/>
  <c r="B259" i="22"/>
  <c r="F16" i="23"/>
  <c r="E29" i="23"/>
  <c r="E32" i="23"/>
  <c r="F46" i="23"/>
  <c r="F61" i="23"/>
  <c r="G84" i="22"/>
  <c r="I84" i="22"/>
  <c r="G85" i="22"/>
  <c r="I85" i="22"/>
  <c r="B231" i="22"/>
  <c r="E11" i="23"/>
  <c r="H11" i="23" s="1"/>
  <c r="H20" i="23"/>
  <c r="E28" i="23"/>
  <c r="E57" i="23"/>
  <c r="K64" i="22"/>
  <c r="J82" i="22"/>
  <c r="K88" i="22"/>
  <c r="G117" i="22"/>
  <c r="I117" i="22"/>
  <c r="B208" i="22"/>
  <c r="B213" i="22"/>
  <c r="F218" i="22"/>
  <c r="F224" i="22"/>
  <c r="F227" i="22"/>
  <c r="B256" i="22"/>
  <c r="F259" i="22"/>
  <c r="F15" i="23"/>
  <c r="F33" i="23"/>
  <c r="H33" i="23" s="1"/>
  <c r="F37" i="23"/>
  <c r="F41" i="23"/>
  <c r="H41" i="23"/>
  <c r="F47" i="23"/>
  <c r="H47" i="23" s="1"/>
  <c r="F53" i="23"/>
  <c r="H53" i="23"/>
  <c r="F55" i="23"/>
  <c r="F58" i="23"/>
  <c r="F64" i="23"/>
  <c r="H64" i="23"/>
  <c r="F254" i="22"/>
  <c r="K70" i="22"/>
  <c r="G82" i="22"/>
  <c r="I82" i="22"/>
  <c r="K114" i="22"/>
  <c r="G115" i="22"/>
  <c r="I115" i="22"/>
  <c r="J117" i="22"/>
  <c r="B129" i="22"/>
  <c r="B132" i="22" s="1"/>
  <c r="B225" i="22"/>
  <c r="C232" i="22"/>
  <c r="F235" i="22"/>
  <c r="F253" i="22"/>
  <c r="F268" i="22"/>
  <c r="E10" i="23"/>
  <c r="H10" i="23"/>
  <c r="F19" i="23"/>
  <c r="F29" i="23"/>
  <c r="F32" i="23"/>
  <c r="H32" i="23" s="1"/>
  <c r="F49" i="23"/>
  <c r="H49" i="23" s="1"/>
  <c r="F60" i="23"/>
  <c r="H60" i="23"/>
  <c r="F68" i="23"/>
  <c r="L236" i="13"/>
  <c r="N237" i="13"/>
  <c r="L242" i="13"/>
  <c r="L245" i="13"/>
  <c r="N247" i="13"/>
  <c r="N253" i="13"/>
  <c r="L255" i="13"/>
  <c r="N256" i="13"/>
  <c r="N175" i="13"/>
  <c r="N178" i="13"/>
  <c r="J323" i="13"/>
  <c r="K323" i="13"/>
  <c r="L172" i="13"/>
  <c r="N183" i="13"/>
  <c r="L185" i="13"/>
  <c r="N186" i="13"/>
  <c r="L188" i="13"/>
  <c r="N189" i="13"/>
  <c r="L195" i="13"/>
  <c r="L198" i="13"/>
  <c r="L201" i="13"/>
  <c r="N202" i="13"/>
  <c r="N205" i="13"/>
  <c r="L208" i="13"/>
  <c r="N209" i="13"/>
  <c r="L211" i="13"/>
  <c r="N212" i="13"/>
  <c r="L214" i="13"/>
  <c r="L217" i="13"/>
  <c r="L221" i="13"/>
  <c r="L227" i="13"/>
  <c r="N228" i="13"/>
  <c r="L230" i="13"/>
  <c r="N231" i="13"/>
  <c r="L234" i="13"/>
  <c r="L174" i="13"/>
  <c r="L180" i="13"/>
  <c r="N169" i="13"/>
  <c r="L177" i="13"/>
  <c r="I20" i="7"/>
  <c r="E25" i="7"/>
  <c r="D25" i="7"/>
  <c r="I23" i="7"/>
  <c r="H23" i="7"/>
  <c r="C22" i="7"/>
  <c r="G36" i="7"/>
  <c r="G23" i="7"/>
  <c r="H26" i="7"/>
  <c r="C13" i="7"/>
  <c r="E24" i="7"/>
  <c r="G37" i="7"/>
  <c r="C11" i="7"/>
  <c r="H11" i="7" s="1"/>
  <c r="D33" i="7"/>
  <c r="E33" i="7"/>
  <c r="I31" i="7"/>
  <c r="I29" i="7"/>
  <c r="H29" i="7" s="1"/>
  <c r="H41" i="7"/>
  <c r="C28" i="7"/>
  <c r="G41" i="7"/>
  <c r="G46" i="7"/>
  <c r="H54" i="7"/>
  <c r="F54" i="7"/>
  <c r="E54" i="7"/>
  <c r="D68" i="7"/>
  <c r="E67" i="7"/>
  <c r="G83" i="7"/>
  <c r="D70" i="7"/>
  <c r="I10" i="7"/>
  <c r="I12" i="7"/>
  <c r="I16" i="7"/>
  <c r="H16" i="7"/>
  <c r="E34" i="7"/>
  <c r="E35" i="7"/>
  <c r="E36" i="7"/>
  <c r="E39" i="7"/>
  <c r="E41" i="7"/>
  <c r="G44" i="7"/>
  <c r="G62" i="7"/>
  <c r="F62" i="7"/>
  <c r="G49" i="7"/>
  <c r="E49" i="7"/>
  <c r="D49" i="7"/>
  <c r="G50" i="7"/>
  <c r="D54" i="7"/>
  <c r="F74" i="7"/>
  <c r="G61" i="7"/>
  <c r="D65" i="7"/>
  <c r="E64" i="7"/>
  <c r="F67" i="7"/>
  <c r="G105" i="7"/>
  <c r="F105" i="7"/>
  <c r="D106" i="7"/>
  <c r="H105" i="7"/>
  <c r="E107" i="7"/>
  <c r="D107" i="7"/>
  <c r="G120" i="7"/>
  <c r="G107" i="7"/>
  <c r="F107" i="7"/>
  <c r="E108" i="7"/>
  <c r="D112" i="7"/>
  <c r="E111" i="7"/>
  <c r="H113" i="7"/>
  <c r="G113" i="7"/>
  <c r="K25" i="6"/>
  <c r="K29" i="6"/>
  <c r="K31" i="6"/>
  <c r="F46" i="7"/>
  <c r="G54" i="7"/>
  <c r="G91" i="7"/>
  <c r="F91" i="7"/>
  <c r="D146" i="7"/>
  <c r="D145" i="7"/>
  <c r="H145" i="7"/>
  <c r="G145" i="7"/>
  <c r="E146" i="7"/>
  <c r="H148" i="7"/>
  <c r="K25" i="11"/>
  <c r="J38" i="11"/>
  <c r="J44" i="11"/>
  <c r="F44" i="11"/>
  <c r="K44" i="11"/>
  <c r="F68" i="11"/>
  <c r="F80" i="11"/>
  <c r="J116" i="11"/>
  <c r="F116" i="11"/>
  <c r="K116" i="11"/>
  <c r="D116" i="11"/>
  <c r="H7" i="7"/>
  <c r="H13" i="7"/>
  <c r="G143" i="7"/>
  <c r="F143" i="7"/>
  <c r="D143" i="7"/>
  <c r="E143" i="7"/>
  <c r="I22" i="7"/>
  <c r="I28" i="7"/>
  <c r="D30" i="7"/>
  <c r="H43" i="7"/>
  <c r="E43" i="7"/>
  <c r="H44" i="7"/>
  <c r="H49" i="7"/>
  <c r="G52" i="7"/>
  <c r="E53" i="7"/>
  <c r="G78" i="7"/>
  <c r="F80" i="7"/>
  <c r="H117" i="7"/>
  <c r="E117" i="7"/>
  <c r="E120" i="7"/>
  <c r="K21" i="6"/>
  <c r="K27" i="6"/>
  <c r="C17" i="7"/>
  <c r="H17" i="7"/>
  <c r="K7" i="6"/>
  <c r="K13" i="6"/>
  <c r="E30" i="7"/>
  <c r="D48" i="7"/>
  <c r="F68" i="7"/>
  <c r="G55" i="7"/>
  <c r="D56" i="7"/>
  <c r="D55" i="7"/>
  <c r="F65" i="7"/>
  <c r="H72" i="7"/>
  <c r="G85" i="7"/>
  <c r="D72" i="7"/>
  <c r="F36" i="7"/>
  <c r="D38" i="7"/>
  <c r="D42" i="7"/>
  <c r="D47" i="7"/>
  <c r="G48" i="7"/>
  <c r="F79" i="7"/>
  <c r="G99" i="7"/>
  <c r="F99" i="7"/>
  <c r="D100" i="7"/>
  <c r="E101" i="7"/>
  <c r="E102" i="7"/>
  <c r="D124" i="7"/>
  <c r="D125" i="7"/>
  <c r="E124" i="7"/>
  <c r="E126" i="7"/>
  <c r="H126" i="7"/>
  <c r="F126" i="7"/>
  <c r="H129" i="7"/>
  <c r="G129" i="7"/>
  <c r="F129" i="7"/>
  <c r="D129" i="7"/>
  <c r="D70" i="24"/>
  <c r="B53" i="9"/>
  <c r="K11" i="11"/>
  <c r="F47" i="7"/>
  <c r="H51" i="7"/>
  <c r="E66" i="7"/>
  <c r="H69" i="7"/>
  <c r="H74" i="7"/>
  <c r="F76" i="7"/>
  <c r="E77" i="7"/>
  <c r="H81" i="7"/>
  <c r="G82" i="7"/>
  <c r="F83" i="7"/>
  <c r="E92" i="7"/>
  <c r="E93" i="7"/>
  <c r="F95" i="7"/>
  <c r="E100" i="7"/>
  <c r="D133" i="7"/>
  <c r="H132" i="7"/>
  <c r="E152" i="7"/>
  <c r="D152" i="7"/>
  <c r="H152" i="7"/>
  <c r="J86" i="11"/>
  <c r="J99" i="11"/>
  <c r="K86" i="11"/>
  <c r="D86" i="11"/>
  <c r="J122" i="11"/>
  <c r="F122" i="11"/>
  <c r="J135" i="11"/>
  <c r="K122" i="11"/>
  <c r="D122" i="11"/>
  <c r="F66" i="7"/>
  <c r="F77" i="7"/>
  <c r="H104" i="7"/>
  <c r="G104" i="7"/>
  <c r="G122" i="7"/>
  <c r="E122" i="7"/>
  <c r="G137" i="7"/>
  <c r="F137" i="7"/>
  <c r="D137" i="7"/>
  <c r="H142" i="7"/>
  <c r="E142" i="7"/>
  <c r="G11" i="8"/>
  <c r="G12" i="8" s="1"/>
  <c r="G13" i="8" s="1"/>
  <c r="G14" i="8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B70" i="24"/>
  <c r="F131" i="22"/>
  <c r="F130" i="22"/>
  <c r="F22" i="9"/>
  <c r="E22" i="9"/>
  <c r="F272" i="22" s="1"/>
  <c r="C22" i="9"/>
  <c r="F110" i="11"/>
  <c r="J123" i="11"/>
  <c r="K110" i="11"/>
  <c r="F128" i="11"/>
  <c r="J141" i="11"/>
  <c r="K128" i="11"/>
  <c r="D128" i="11"/>
  <c r="H60" i="7"/>
  <c r="E69" i="7"/>
  <c r="F100" i="7"/>
  <c r="G87" i="7"/>
  <c r="G102" i="7"/>
  <c r="D90" i="7"/>
  <c r="E106" i="7"/>
  <c r="F122" i="7"/>
  <c r="A164" i="7"/>
  <c r="F130" i="7"/>
  <c r="D130" i="7"/>
  <c r="H135" i="7"/>
  <c r="H137" i="7"/>
  <c r="F142" i="7"/>
  <c r="G150" i="7"/>
  <c r="F150" i="7"/>
  <c r="K10" i="11"/>
  <c r="J98" i="11"/>
  <c r="F98" i="11"/>
  <c r="J111" i="11"/>
  <c r="K98" i="11"/>
  <c r="D98" i="11"/>
  <c r="J104" i="11"/>
  <c r="F104" i="11"/>
  <c r="J117" i="11"/>
  <c r="K104" i="11"/>
  <c r="D104" i="11"/>
  <c r="E95" i="7"/>
  <c r="D96" i="7"/>
  <c r="G98" i="7"/>
  <c r="E98" i="7"/>
  <c r="E116" i="7"/>
  <c r="D34" i="18"/>
  <c r="F50" i="11"/>
  <c r="J63" i="11"/>
  <c r="K50" i="11"/>
  <c r="D50" i="11"/>
  <c r="J56" i="11"/>
  <c r="F56" i="11"/>
  <c r="J69" i="11"/>
  <c r="K56" i="11"/>
  <c r="D56" i="11"/>
  <c r="J62" i="11"/>
  <c r="F62" i="11"/>
  <c r="J75" i="11"/>
  <c r="K62" i="11"/>
  <c r="D62" i="11"/>
  <c r="E369" i="11"/>
  <c r="J140" i="11"/>
  <c r="F140" i="11"/>
  <c r="K140" i="11"/>
  <c r="J92" i="11"/>
  <c r="F92" i="11"/>
  <c r="J105" i="11"/>
  <c r="K92" i="11"/>
  <c r="D92" i="11"/>
  <c r="J147" i="11"/>
  <c r="F134" i="11"/>
  <c r="K134" i="11"/>
  <c r="D134" i="11"/>
  <c r="J169" i="11"/>
  <c r="F174" i="11"/>
  <c r="K174" i="11"/>
  <c r="D174" i="11"/>
  <c r="J174" i="11"/>
  <c r="L189" i="13"/>
  <c r="L199" i="13"/>
  <c r="N210" i="13"/>
  <c r="L218" i="13"/>
  <c r="N229" i="13"/>
  <c r="N242" i="13"/>
  <c r="L251" i="13"/>
  <c r="J28" i="21"/>
  <c r="K28" i="21"/>
  <c r="K31" i="21"/>
  <c r="J31" i="21"/>
  <c r="C225" i="22"/>
  <c r="G83" i="22"/>
  <c r="I83" i="22" s="1"/>
  <c r="K83" i="22"/>
  <c r="D245" i="22"/>
  <c r="D271" i="22" s="1"/>
  <c r="G103" i="22"/>
  <c r="I103" i="22"/>
  <c r="K103" i="22"/>
  <c r="G108" i="7"/>
  <c r="F115" i="7"/>
  <c r="F121" i="7"/>
  <c r="F141" i="7"/>
  <c r="F147" i="7"/>
  <c r="K27" i="11"/>
  <c r="K33" i="11"/>
  <c r="J64" i="11"/>
  <c r="J70" i="11"/>
  <c r="J82" i="11"/>
  <c r="J88" i="11"/>
  <c r="E368" i="11"/>
  <c r="E398" i="11"/>
  <c r="J94" i="11"/>
  <c r="J112" i="11"/>
  <c r="J118" i="11"/>
  <c r="J124" i="11"/>
  <c r="J130" i="11"/>
  <c r="J136" i="11"/>
  <c r="F146" i="11"/>
  <c r="K146" i="11"/>
  <c r="D146" i="11"/>
  <c r="F168" i="11"/>
  <c r="K168" i="11"/>
  <c r="D168" i="11"/>
  <c r="J168" i="11"/>
  <c r="N206" i="13"/>
  <c r="L235" i="13"/>
  <c r="N239" i="13"/>
  <c r="L248" i="13"/>
  <c r="N258" i="13"/>
  <c r="J325" i="13"/>
  <c r="K325" i="13"/>
  <c r="K181" i="11"/>
  <c r="J9" i="16"/>
  <c r="B19" i="24"/>
  <c r="D19" i="24" s="1"/>
  <c r="F220" i="22"/>
  <c r="J78" i="22"/>
  <c r="F153" i="11"/>
  <c r="J166" i="11"/>
  <c r="K153" i="11"/>
  <c r="D153" i="11"/>
  <c r="L186" i="13"/>
  <c r="L196" i="13"/>
  <c r="N203" i="13"/>
  <c r="L212" i="13"/>
  <c r="N223" i="13"/>
  <c r="L231" i="13"/>
  <c r="L244" i="13"/>
  <c r="E125" i="7"/>
  <c r="E138" i="7"/>
  <c r="E32" i="18"/>
  <c r="E34" i="18"/>
  <c r="E35" i="18" s="1"/>
  <c r="J42" i="11"/>
  <c r="D47" i="11"/>
  <c r="K47" i="11"/>
  <c r="D53" i="11"/>
  <c r="K53" i="11"/>
  <c r="J54" i="11"/>
  <c r="D59" i="11"/>
  <c r="K59" i="11"/>
  <c r="J60" i="11"/>
  <c r="D65" i="11"/>
  <c r="D71" i="11"/>
  <c r="K71" i="11"/>
  <c r="J72" i="11"/>
  <c r="D77" i="11"/>
  <c r="K77" i="11"/>
  <c r="J78" i="11"/>
  <c r="D83" i="11"/>
  <c r="K83" i="11"/>
  <c r="J84" i="11"/>
  <c r="D89" i="11"/>
  <c r="J90" i="11"/>
  <c r="D95" i="11"/>
  <c r="K95" i="11"/>
  <c r="J96" i="11"/>
  <c r="D101" i="11"/>
  <c r="K101" i="11"/>
  <c r="J102" i="11"/>
  <c r="D107" i="11"/>
  <c r="K107" i="11"/>
  <c r="J114" i="11"/>
  <c r="D119" i="11"/>
  <c r="K119" i="11"/>
  <c r="J120" i="11"/>
  <c r="D125" i="11"/>
  <c r="K125" i="11"/>
  <c r="D131" i="11"/>
  <c r="K131" i="11"/>
  <c r="J132" i="11"/>
  <c r="D137" i="11"/>
  <c r="K137" i="11"/>
  <c r="J138" i="11"/>
  <c r="K143" i="11"/>
  <c r="D143" i="11"/>
  <c r="J144" i="11"/>
  <c r="G192" i="11"/>
  <c r="N200" i="13"/>
  <c r="L209" i="13"/>
  <c r="N219" i="13"/>
  <c r="L228" i="13"/>
  <c r="L241" i="13"/>
  <c r="N252" i="13"/>
  <c r="D214" i="22"/>
  <c r="G72" i="22"/>
  <c r="I72" i="22"/>
  <c r="C234" i="22"/>
  <c r="K92" i="22"/>
  <c r="G92" i="22"/>
  <c r="I92" i="22"/>
  <c r="A110" i="24"/>
  <c r="J84" i="24"/>
  <c r="F138" i="7"/>
  <c r="F34" i="18"/>
  <c r="F35" i="18" s="1"/>
  <c r="D42" i="11"/>
  <c r="D54" i="11"/>
  <c r="D60" i="11"/>
  <c r="K60" i="11"/>
  <c r="K66" i="11"/>
  <c r="D72" i="11"/>
  <c r="K72" i="11"/>
  <c r="D78" i="11"/>
  <c r="K78" i="11"/>
  <c r="D90" i="11"/>
  <c r="K90" i="11"/>
  <c r="D96" i="11"/>
  <c r="K96" i="11"/>
  <c r="D102" i="11"/>
  <c r="K102" i="11"/>
  <c r="K114" i="11"/>
  <c r="D120" i="11"/>
  <c r="K120" i="11"/>
  <c r="D132" i="11"/>
  <c r="D138" i="11"/>
  <c r="K138" i="11"/>
  <c r="D149" i="11"/>
  <c r="J150" i="11"/>
  <c r="F162" i="11"/>
  <c r="K162" i="11"/>
  <c r="D162" i="11"/>
  <c r="J162" i="11"/>
  <c r="E397" i="11"/>
  <c r="L183" i="13"/>
  <c r="N187" i="13"/>
  <c r="L192" i="13"/>
  <c r="N197" i="13"/>
  <c r="L205" i="13"/>
  <c r="N216" i="13"/>
  <c r="L225" i="13"/>
  <c r="L238" i="13"/>
  <c r="N249" i="13"/>
  <c r="L257" i="13"/>
  <c r="C231" i="22"/>
  <c r="G89" i="22"/>
  <c r="I89" i="22"/>
  <c r="K89" i="22"/>
  <c r="J153" i="11"/>
  <c r="F156" i="11"/>
  <c r="K156" i="11"/>
  <c r="D156" i="11"/>
  <c r="J156" i="11"/>
  <c r="E199" i="11"/>
  <c r="F181" i="11"/>
  <c r="C204" i="11"/>
  <c r="D181" i="11"/>
  <c r="C203" i="11" s="1"/>
  <c r="J181" i="11"/>
  <c r="I182" i="11"/>
  <c r="G182" i="11"/>
  <c r="J182" i="11" s="1"/>
  <c r="L202" i="13"/>
  <c r="N213" i="13"/>
  <c r="L222" i="13"/>
  <c r="L254" i="13"/>
  <c r="C228" i="22"/>
  <c r="G86" i="22"/>
  <c r="K86" i="22"/>
  <c r="F145" i="11"/>
  <c r="D159" i="11"/>
  <c r="D171" i="11"/>
  <c r="K171" i="11"/>
  <c r="D177" i="11"/>
  <c r="M262" i="13"/>
  <c r="J26" i="21"/>
  <c r="K26" i="21"/>
  <c r="J32" i="21"/>
  <c r="K32" i="21"/>
  <c r="J35" i="21"/>
  <c r="K35" i="21"/>
  <c r="B6" i="24"/>
  <c r="F207" i="22"/>
  <c r="K69" i="22"/>
  <c r="E40" i="23"/>
  <c r="G98" i="22"/>
  <c r="I98" i="22"/>
  <c r="B240" i="22"/>
  <c r="K98" i="22"/>
  <c r="G112" i="22"/>
  <c r="I112" i="22"/>
  <c r="D254" i="22"/>
  <c r="B57" i="24"/>
  <c r="F258" i="22"/>
  <c r="J116" i="22"/>
  <c r="J148" i="11"/>
  <c r="J155" i="11"/>
  <c r="J167" i="11"/>
  <c r="F171" i="11"/>
  <c r="J173" i="11"/>
  <c r="J180" i="11"/>
  <c r="J260" i="13"/>
  <c r="I36" i="15"/>
  <c r="E30" i="18"/>
  <c r="M30" i="18"/>
  <c r="D30" i="18"/>
  <c r="D32" i="18" s="1"/>
  <c r="G30" i="18"/>
  <c r="N30" i="18"/>
  <c r="C32" i="18"/>
  <c r="J23" i="21"/>
  <c r="K23" i="21"/>
  <c r="D211" i="22"/>
  <c r="G69" i="22"/>
  <c r="I69" i="22" s="1"/>
  <c r="B16" i="24"/>
  <c r="F217" i="22"/>
  <c r="D242" i="22"/>
  <c r="K100" i="22"/>
  <c r="G100" i="22"/>
  <c r="I100" i="22"/>
  <c r="E61" i="23"/>
  <c r="I64" i="23" s="1"/>
  <c r="J64" i="23" s="1"/>
  <c r="G119" i="22"/>
  <c r="K119" i="22"/>
  <c r="F30" i="18"/>
  <c r="F33" i="18"/>
  <c r="J20" i="21"/>
  <c r="K20" i="21"/>
  <c r="K30" i="21"/>
  <c r="J30" i="21"/>
  <c r="B12" i="24"/>
  <c r="F213" i="22"/>
  <c r="B215" i="22"/>
  <c r="K73" i="22"/>
  <c r="G73" i="22"/>
  <c r="E15" i="23"/>
  <c r="B35" i="24"/>
  <c r="C35" i="24" s="1"/>
  <c r="F236" i="22"/>
  <c r="I104" i="22"/>
  <c r="B261" i="22"/>
  <c r="J75" i="24"/>
  <c r="A101" i="24"/>
  <c r="J157" i="11"/>
  <c r="J17" i="21"/>
  <c r="K17" i="21"/>
  <c r="K37" i="21"/>
  <c r="J37" i="21"/>
  <c r="D208" i="22"/>
  <c r="G66" i="22"/>
  <c r="I66" i="22"/>
  <c r="E52" i="23"/>
  <c r="G110" i="22"/>
  <c r="I110" i="22"/>
  <c r="B252" i="22"/>
  <c r="K110" i="22"/>
  <c r="K118" i="22"/>
  <c r="C260" i="22"/>
  <c r="G118" i="22"/>
  <c r="I118" i="22" s="1"/>
  <c r="D29" i="15"/>
  <c r="D40" i="15"/>
  <c r="M260" i="13"/>
  <c r="N260" i="13" s="1"/>
  <c r="J38" i="21"/>
  <c r="K38" i="21"/>
  <c r="B9" i="24"/>
  <c r="F210" i="22"/>
  <c r="E23" i="23"/>
  <c r="G81" i="22"/>
  <c r="I81" i="22"/>
  <c r="B223" i="22"/>
  <c r="K81" i="22"/>
  <c r="E43" i="23"/>
  <c r="G101" i="22"/>
  <c r="I101" i="22"/>
  <c r="K101" i="22"/>
  <c r="C248" i="22"/>
  <c r="G106" i="22"/>
  <c r="I106" i="22"/>
  <c r="C255" i="22"/>
  <c r="G113" i="22"/>
  <c r="I113" i="22"/>
  <c r="K113" i="22"/>
  <c r="J89" i="24"/>
  <c r="A115" i="24"/>
  <c r="G65" i="22"/>
  <c r="I65" i="22"/>
  <c r="K67" i="22"/>
  <c r="G68" i="22"/>
  <c r="I68" i="22"/>
  <c r="G71" i="22"/>
  <c r="I71" i="22" s="1"/>
  <c r="E16" i="23"/>
  <c r="H16" i="23"/>
  <c r="G74" i="22"/>
  <c r="I74" i="22" s="1"/>
  <c r="K74" i="22"/>
  <c r="E17" i="24"/>
  <c r="B74" i="24" s="1"/>
  <c r="K72" i="24" s="1"/>
  <c r="F17" i="24"/>
  <c r="G18" i="23" s="1"/>
  <c r="L17" i="24"/>
  <c r="D17" i="24"/>
  <c r="C17" i="24"/>
  <c r="B98" i="24"/>
  <c r="K77" i="22"/>
  <c r="G78" i="22"/>
  <c r="I78" i="22" s="1"/>
  <c r="K26" i="24"/>
  <c r="E26" i="24"/>
  <c r="C26" i="24"/>
  <c r="F26" i="24"/>
  <c r="D26" i="24"/>
  <c r="O26" i="24"/>
  <c r="L26" i="24"/>
  <c r="B29" i="24"/>
  <c r="F230" i="22"/>
  <c r="K32" i="24"/>
  <c r="E32" i="24"/>
  <c r="C32" i="24"/>
  <c r="F32" i="24"/>
  <c r="Q32" i="24" s="1"/>
  <c r="D32" i="24"/>
  <c r="O32" i="24"/>
  <c r="L32" i="24"/>
  <c r="E35" i="23"/>
  <c r="K93" i="22"/>
  <c r="G93" i="22"/>
  <c r="B36" i="24"/>
  <c r="F36" i="24" s="1"/>
  <c r="F237" i="22"/>
  <c r="G99" i="22"/>
  <c r="G102" i="22"/>
  <c r="I102" i="22"/>
  <c r="B46" i="24"/>
  <c r="F247" i="22"/>
  <c r="E49" i="24"/>
  <c r="C49" i="24"/>
  <c r="K49" i="24"/>
  <c r="D49" i="24"/>
  <c r="O49" i="24" s="1"/>
  <c r="F49" i="24"/>
  <c r="B167" i="24" s="1"/>
  <c r="L49" i="24"/>
  <c r="D52" i="24"/>
  <c r="O52" i="24" s="1"/>
  <c r="K52" i="24"/>
  <c r="F52" i="24"/>
  <c r="H111" i="22" s="1"/>
  <c r="L52" i="24"/>
  <c r="C52" i="24"/>
  <c r="E63" i="23"/>
  <c r="B263" i="22"/>
  <c r="G121" i="22"/>
  <c r="I121" i="22" s="1"/>
  <c r="K121" i="22"/>
  <c r="G122" i="22"/>
  <c r="I122" i="22"/>
  <c r="B264" i="22"/>
  <c r="K122" i="22"/>
  <c r="B65" i="24"/>
  <c r="C65" i="24" s="1"/>
  <c r="B114" i="24" s="1"/>
  <c r="F266" i="22"/>
  <c r="E271" i="22"/>
  <c r="D129" i="22"/>
  <c r="D132" i="22"/>
  <c r="C211" i="22"/>
  <c r="C230" i="22"/>
  <c r="F232" i="22"/>
  <c r="B241" i="22"/>
  <c r="F251" i="22"/>
  <c r="F263" i="22"/>
  <c r="F27" i="23"/>
  <c r="F44" i="23"/>
  <c r="H44" i="23"/>
  <c r="K17" i="24"/>
  <c r="E7" i="24"/>
  <c r="K7" i="24"/>
  <c r="F7" i="24"/>
  <c r="D7" i="24"/>
  <c r="O7" i="24"/>
  <c r="B10" i="24"/>
  <c r="F10" i="24" s="1"/>
  <c r="F211" i="22"/>
  <c r="D13" i="24"/>
  <c r="F13" i="24"/>
  <c r="Q13" i="24" s="1"/>
  <c r="L13" i="24"/>
  <c r="E13" i="24"/>
  <c r="B73" i="24" s="1"/>
  <c r="K75" i="22"/>
  <c r="E17" i="23"/>
  <c r="H17" i="23"/>
  <c r="G75" i="22"/>
  <c r="I75" i="22"/>
  <c r="B20" i="24"/>
  <c r="F221" i="22"/>
  <c r="E24" i="23"/>
  <c r="B224" i="22"/>
  <c r="K84" i="22"/>
  <c r="K87" i="22"/>
  <c r="B236" i="22"/>
  <c r="E36" i="23"/>
  <c r="G94" i="22"/>
  <c r="J98" i="22" s="1"/>
  <c r="I94" i="22"/>
  <c r="K94" i="22"/>
  <c r="B37" i="24"/>
  <c r="D37" i="24" s="1"/>
  <c r="O37" i="24" s="1"/>
  <c r="F238" i="22"/>
  <c r="K104" i="22"/>
  <c r="K107" i="22"/>
  <c r="E58" i="23"/>
  <c r="G116" i="22"/>
  <c r="I116" i="22"/>
  <c r="K116" i="22"/>
  <c r="E65" i="23"/>
  <c r="K123" i="22"/>
  <c r="B265" i="22"/>
  <c r="G123" i="22"/>
  <c r="I123" i="22"/>
  <c r="B66" i="24"/>
  <c r="F267" i="22"/>
  <c r="J125" i="22"/>
  <c r="F129" i="22"/>
  <c r="E130" i="22"/>
  <c r="E268" i="22"/>
  <c r="F208" i="22"/>
  <c r="B217" i="22"/>
  <c r="B244" i="22"/>
  <c r="L5" i="24"/>
  <c r="C5" i="24"/>
  <c r="F5" i="24"/>
  <c r="Q5" i="24" s="1"/>
  <c r="E5" i="24"/>
  <c r="D5" i="24"/>
  <c r="O5" i="24" s="1"/>
  <c r="K5" i="24"/>
  <c r="C7" i="24"/>
  <c r="J83" i="24"/>
  <c r="A109" i="24"/>
  <c r="J36" i="21"/>
  <c r="K65" i="22"/>
  <c r="K68" i="22"/>
  <c r="K71" i="22"/>
  <c r="B218" i="22"/>
  <c r="G76" i="22"/>
  <c r="I76" i="22"/>
  <c r="E18" i="23"/>
  <c r="B21" i="24"/>
  <c r="L21" i="24" s="1"/>
  <c r="F222" i="22"/>
  <c r="B24" i="24"/>
  <c r="F225" i="22"/>
  <c r="B27" i="24"/>
  <c r="L27" i="24" s="1"/>
  <c r="F228" i="22"/>
  <c r="B30" i="24"/>
  <c r="F231" i="22"/>
  <c r="B33" i="24"/>
  <c r="F234" i="22"/>
  <c r="E37" i="23"/>
  <c r="B237" i="22"/>
  <c r="K95" i="22"/>
  <c r="G95" i="22"/>
  <c r="I95" i="22"/>
  <c r="B38" i="24"/>
  <c r="F239" i="22"/>
  <c r="K99" i="22"/>
  <c r="K102" i="22"/>
  <c r="B47" i="24"/>
  <c r="F248" i="22"/>
  <c r="K50" i="24"/>
  <c r="F50" i="24"/>
  <c r="L50" i="24"/>
  <c r="D50" i="24"/>
  <c r="O50" i="24"/>
  <c r="C50" i="24"/>
  <c r="B54" i="24"/>
  <c r="F255" i="22"/>
  <c r="E59" i="24"/>
  <c r="B87" i="24"/>
  <c r="K85" i="24" s="1"/>
  <c r="D59" i="24"/>
  <c r="L59" i="24"/>
  <c r="C59" i="24"/>
  <c r="B111" i="24" s="1"/>
  <c r="K59" i="24"/>
  <c r="F59" i="24"/>
  <c r="D209" i="22"/>
  <c r="F214" i="22"/>
  <c r="B70" i="23"/>
  <c r="C116" i="24"/>
  <c r="O67" i="24"/>
  <c r="J34" i="21"/>
  <c r="F8" i="24"/>
  <c r="L8" i="24"/>
  <c r="C8" i="24"/>
  <c r="E8" i="24"/>
  <c r="D8" i="24"/>
  <c r="O8" i="24"/>
  <c r="K8" i="24"/>
  <c r="B11" i="24"/>
  <c r="F212" i="22"/>
  <c r="E14" i="24"/>
  <c r="K14" i="24"/>
  <c r="D14" i="24"/>
  <c r="O14" i="24"/>
  <c r="C14" i="24"/>
  <c r="K76" i="22"/>
  <c r="G77" i="22"/>
  <c r="I77" i="22"/>
  <c r="B221" i="22"/>
  <c r="G79" i="22"/>
  <c r="E21" i="23"/>
  <c r="H21" i="23"/>
  <c r="K79" i="22"/>
  <c r="D22" i="24"/>
  <c r="F22" i="24"/>
  <c r="B140" i="24" s="1"/>
  <c r="L22" i="24"/>
  <c r="E22" i="24"/>
  <c r="B77" i="24" s="1"/>
  <c r="K75" i="24" s="1"/>
  <c r="C22" i="24"/>
  <c r="B101" i="24" s="1"/>
  <c r="K22" i="24"/>
  <c r="K82" i="22"/>
  <c r="K85" i="22"/>
  <c r="E38" i="23"/>
  <c r="G96" i="22"/>
  <c r="I96" i="22"/>
  <c r="B238" i="22"/>
  <c r="K96" i="22"/>
  <c r="B39" i="24"/>
  <c r="F240" i="22"/>
  <c r="B242" i="22"/>
  <c r="E42" i="23"/>
  <c r="K108" i="22"/>
  <c r="G109" i="22"/>
  <c r="I109" i="22"/>
  <c r="E54" i="23"/>
  <c r="H54" i="23" s="1"/>
  <c r="B254" i="22"/>
  <c r="K112" i="22"/>
  <c r="B55" i="24"/>
  <c r="F256" i="22"/>
  <c r="K117" i="22"/>
  <c r="C266" i="22"/>
  <c r="G124" i="22"/>
  <c r="I124" i="22" s="1"/>
  <c r="F209" i="22"/>
  <c r="D212" i="22"/>
  <c r="C70" i="23"/>
  <c r="F67" i="23"/>
  <c r="L7" i="24"/>
  <c r="C13" i="24"/>
  <c r="B97" i="24"/>
  <c r="L14" i="24"/>
  <c r="J29" i="21"/>
  <c r="G64" i="22"/>
  <c r="J72" i="22" s="1"/>
  <c r="K66" i="22"/>
  <c r="K72" i="22"/>
  <c r="B15" i="24"/>
  <c r="C15" i="24" s="1"/>
  <c r="F216" i="22"/>
  <c r="K80" i="22"/>
  <c r="E22" i="23"/>
  <c r="G80" i="22"/>
  <c r="I80" i="22"/>
  <c r="D25" i="24"/>
  <c r="O25" i="24" s="1"/>
  <c r="F25" i="24"/>
  <c r="Q25" i="24" s="1"/>
  <c r="L25" i="24"/>
  <c r="E25" i="24"/>
  <c r="C25" i="24"/>
  <c r="K25" i="24"/>
  <c r="B28" i="24"/>
  <c r="F229" i="22"/>
  <c r="D31" i="24"/>
  <c r="O31" i="24"/>
  <c r="F31" i="24"/>
  <c r="L31" i="24"/>
  <c r="E31" i="24"/>
  <c r="C31" i="24"/>
  <c r="K31" i="24"/>
  <c r="D34" i="24"/>
  <c r="O34" i="24" s="1"/>
  <c r="F34" i="24"/>
  <c r="B152" i="24" s="1"/>
  <c r="L34" i="24"/>
  <c r="E34" i="24"/>
  <c r="C34" i="24"/>
  <c r="K34" i="24"/>
  <c r="B239" i="22"/>
  <c r="E39" i="23"/>
  <c r="H39" i="23" s="1"/>
  <c r="K97" i="22"/>
  <c r="G97" i="22"/>
  <c r="I97" i="22"/>
  <c r="B45" i="24"/>
  <c r="F246" i="22"/>
  <c r="B48" i="24"/>
  <c r="L48" i="24" s="1"/>
  <c r="F249" i="22"/>
  <c r="G114" i="22"/>
  <c r="I114" i="22" s="1"/>
  <c r="J118" i="22"/>
  <c r="F61" i="24"/>
  <c r="E61" i="24"/>
  <c r="K61" i="24"/>
  <c r="C61" i="24"/>
  <c r="D61" i="24"/>
  <c r="O61" i="24" s="1"/>
  <c r="L61" i="24"/>
  <c r="K62" i="24"/>
  <c r="F62" i="24"/>
  <c r="D62" i="24"/>
  <c r="O62" i="24" s="1"/>
  <c r="L62" i="24"/>
  <c r="C62" i="24"/>
  <c r="E62" i="24"/>
  <c r="C129" i="22"/>
  <c r="C132" i="22"/>
  <c r="C267" i="22"/>
  <c r="C271" i="22" s="1"/>
  <c r="B130" i="22"/>
  <c r="B268" i="22"/>
  <c r="E68" i="23"/>
  <c r="E71" i="23"/>
  <c r="B258" i="22"/>
  <c r="F260" i="22"/>
  <c r="F262" i="22"/>
  <c r="E19" i="23"/>
  <c r="F23" i="23"/>
  <c r="H23" i="23" s="1"/>
  <c r="D70" i="23"/>
  <c r="B169" i="24"/>
  <c r="C83" i="24"/>
  <c r="M81" i="24"/>
  <c r="Q51" i="24"/>
  <c r="E9" i="23"/>
  <c r="B209" i="22"/>
  <c r="B18" i="24"/>
  <c r="F219" i="22"/>
  <c r="E23" i="24"/>
  <c r="B78" i="24"/>
  <c r="K76" i="24"/>
  <c r="K23" i="24"/>
  <c r="C23" i="24"/>
  <c r="B102" i="24"/>
  <c r="F23" i="24"/>
  <c r="D23" i="24"/>
  <c r="L23" i="24"/>
  <c r="E27" i="23"/>
  <c r="H27" i="23" s="1"/>
  <c r="B227" i="22"/>
  <c r="E33" i="23"/>
  <c r="B233" i="22"/>
  <c r="K40" i="24"/>
  <c r="D40" i="24"/>
  <c r="O40" i="24" s="1"/>
  <c r="F40" i="24"/>
  <c r="Q40" i="24" s="1"/>
  <c r="E40" i="24"/>
  <c r="C40" i="24"/>
  <c r="L40" i="24"/>
  <c r="B42" i="24"/>
  <c r="C42" i="24" s="1"/>
  <c r="F243" i="22"/>
  <c r="F44" i="24"/>
  <c r="C44" i="24"/>
  <c r="B105" i="24"/>
  <c r="K44" i="24"/>
  <c r="D44" i="24"/>
  <c r="O44" i="24" s="1"/>
  <c r="L44" i="24"/>
  <c r="E48" i="23"/>
  <c r="H48" i="23" s="1"/>
  <c r="B248" i="22"/>
  <c r="K115" i="22"/>
  <c r="B60" i="24"/>
  <c r="F261" i="22"/>
  <c r="E67" i="23"/>
  <c r="G125" i="22"/>
  <c r="E129" i="22"/>
  <c r="E132" i="22"/>
  <c r="B220" i="22"/>
  <c r="B247" i="22"/>
  <c r="F257" i="22"/>
  <c r="F39" i="23"/>
  <c r="F43" i="23"/>
  <c r="J81" i="24"/>
  <c r="A107" i="24"/>
  <c r="E6" i="23"/>
  <c r="B206" i="22"/>
  <c r="E12" i="23"/>
  <c r="B212" i="22"/>
  <c r="K78" i="22"/>
  <c r="E30" i="23"/>
  <c r="B230" i="22"/>
  <c r="E53" i="24"/>
  <c r="L53" i="24"/>
  <c r="C53" i="24"/>
  <c r="K53" i="24"/>
  <c r="D53" i="24"/>
  <c r="O53" i="24"/>
  <c r="K56" i="24"/>
  <c r="F56" i="24"/>
  <c r="L56" i="24"/>
  <c r="D56" i="24"/>
  <c r="C108" i="24" s="1"/>
  <c r="C56" i="24"/>
  <c r="B108" i="24" s="1"/>
  <c r="E62" i="23"/>
  <c r="K120" i="22"/>
  <c r="G120" i="22"/>
  <c r="I120" i="22" s="1"/>
  <c r="B63" i="24"/>
  <c r="K63" i="24" s="1"/>
  <c r="F264" i="22"/>
  <c r="B246" i="22"/>
  <c r="F14" i="23"/>
  <c r="H14" i="23"/>
  <c r="F18" i="23"/>
  <c r="H18" i="23" s="1"/>
  <c r="F22" i="23"/>
  <c r="F26" i="23"/>
  <c r="H26" i="23"/>
  <c r="F63" i="23"/>
  <c r="H63" i="23" s="1"/>
  <c r="B71" i="23"/>
  <c r="A102" i="24"/>
  <c r="J76" i="24"/>
  <c r="L41" i="24"/>
  <c r="C41" i="24"/>
  <c r="D41" i="24"/>
  <c r="O41" i="24"/>
  <c r="E41" i="24"/>
  <c r="K41" i="24"/>
  <c r="F41" i="24"/>
  <c r="J79" i="24"/>
  <c r="A105" i="24"/>
  <c r="A104" i="24"/>
  <c r="J78" i="24"/>
  <c r="A112" i="24"/>
  <c r="J86" i="24"/>
  <c r="L51" i="24"/>
  <c r="C51" i="24"/>
  <c r="B107" i="24"/>
  <c r="E51" i="24"/>
  <c r="B83" i="24"/>
  <c r="K81" i="24" s="1"/>
  <c r="K51" i="24"/>
  <c r="D58" i="24"/>
  <c r="C110" i="24" s="1"/>
  <c r="L58" i="24"/>
  <c r="C58" i="24"/>
  <c r="B110" i="24"/>
  <c r="K58" i="24"/>
  <c r="F58" i="24"/>
  <c r="Q58" i="24" s="1"/>
  <c r="K124" i="22"/>
  <c r="F252" i="22"/>
  <c r="B260" i="22"/>
  <c r="B266" i="22"/>
  <c r="B271" i="22" s="1"/>
  <c r="F62" i="23"/>
  <c r="F66" i="23"/>
  <c r="H66" i="23"/>
  <c r="D51" i="24"/>
  <c r="O51" i="24" s="1"/>
  <c r="E58" i="24"/>
  <c r="B86" i="24"/>
  <c r="K84" i="24"/>
  <c r="A116" i="24"/>
  <c r="J90" i="24"/>
  <c r="A113" i="24"/>
  <c r="D64" i="24"/>
  <c r="L64" i="24"/>
  <c r="C64" i="24"/>
  <c r="B113" i="24"/>
  <c r="K64" i="24"/>
  <c r="F64" i="24"/>
  <c r="F67" i="24"/>
  <c r="E67" i="24"/>
  <c r="K90" i="24"/>
  <c r="L67" i="24"/>
  <c r="H75" i="24"/>
  <c r="H77" i="24"/>
  <c r="H78" i="24"/>
  <c r="K67" i="24"/>
  <c r="C67" i="24"/>
  <c r="A98" i="24"/>
  <c r="J72" i="24"/>
  <c r="A108" i="24"/>
  <c r="J82" i="24"/>
  <c r="E64" i="24"/>
  <c r="B89" i="24"/>
  <c r="K87" i="24"/>
  <c r="A106" i="24"/>
  <c r="J80" i="24"/>
  <c r="I68" i="24"/>
  <c r="A114" i="24"/>
  <c r="J88" i="24"/>
  <c r="A111" i="24"/>
  <c r="H24" i="23"/>
  <c r="H9" i="23"/>
  <c r="H68" i="23"/>
  <c r="H7" i="23"/>
  <c r="H42" i="23"/>
  <c r="H65" i="23"/>
  <c r="H19" i="23"/>
  <c r="K260" i="13"/>
  <c r="L260" i="13" s="1"/>
  <c r="K262" i="13"/>
  <c r="L262" i="13"/>
  <c r="H25" i="23"/>
  <c r="H30" i="23"/>
  <c r="I52" i="23"/>
  <c r="J52" i="23" s="1"/>
  <c r="B132" i="24"/>
  <c r="H112" i="22"/>
  <c r="I45" i="23"/>
  <c r="J45" i="23" s="1"/>
  <c r="H51" i="23"/>
  <c r="H37" i="23"/>
  <c r="H38" i="23"/>
  <c r="H52" i="23"/>
  <c r="H58" i="23"/>
  <c r="C70" i="24"/>
  <c r="H29" i="23"/>
  <c r="G15" i="23"/>
  <c r="H62" i="23"/>
  <c r="Q14" i="24"/>
  <c r="N262" i="13"/>
  <c r="G20" i="7"/>
  <c r="B182" i="24"/>
  <c r="O56" i="24"/>
  <c r="H43" i="23"/>
  <c r="Q22" i="24"/>
  <c r="H81" i="22"/>
  <c r="C77" i="24"/>
  <c r="M75" i="24" s="1"/>
  <c r="G23" i="23"/>
  <c r="L47" i="24"/>
  <c r="C47" i="24"/>
  <c r="D47" i="24"/>
  <c r="O47" i="24"/>
  <c r="E47" i="24"/>
  <c r="F47" i="24"/>
  <c r="K47" i="24"/>
  <c r="L30" i="24"/>
  <c r="C30" i="24"/>
  <c r="C21" i="24"/>
  <c r="F21" i="24"/>
  <c r="E21" i="24"/>
  <c r="K21" i="24"/>
  <c r="B123" i="24"/>
  <c r="G6" i="23"/>
  <c r="H64" i="22"/>
  <c r="D10" i="24"/>
  <c r="O10" i="24" s="1"/>
  <c r="C10" i="24"/>
  <c r="J76" i="22"/>
  <c r="I73" i="22"/>
  <c r="D6" i="24"/>
  <c r="O6" i="24"/>
  <c r="L6" i="24"/>
  <c r="K6" i="24"/>
  <c r="E6" i="24"/>
  <c r="C6" i="24"/>
  <c r="F6" i="24"/>
  <c r="G32" i="18"/>
  <c r="F35" i="7"/>
  <c r="H22" i="7"/>
  <c r="G24" i="7"/>
  <c r="C92" i="24"/>
  <c r="M90" i="24"/>
  <c r="Q67" i="24"/>
  <c r="B185" i="24"/>
  <c r="G68" i="23"/>
  <c r="H126" i="22"/>
  <c r="B158" i="24"/>
  <c r="G41" i="23"/>
  <c r="H99" i="22"/>
  <c r="K46" i="24"/>
  <c r="E46" i="24"/>
  <c r="L46" i="24"/>
  <c r="E70" i="23"/>
  <c r="G35" i="23"/>
  <c r="Q34" i="24"/>
  <c r="H93" i="22"/>
  <c r="I119" i="22"/>
  <c r="K326" i="13"/>
  <c r="J326" i="13"/>
  <c r="C81" i="24"/>
  <c r="M79" i="24" s="1"/>
  <c r="Q49" i="24"/>
  <c r="G50" i="23"/>
  <c r="H108" i="22"/>
  <c r="B144" i="24"/>
  <c r="Q26" i="24"/>
  <c r="H85" i="22"/>
  <c r="G27" i="23"/>
  <c r="Q41" i="24"/>
  <c r="B159" i="24"/>
  <c r="G42" i="23"/>
  <c r="H100" i="22"/>
  <c r="C102" i="24"/>
  <c r="O23" i="24"/>
  <c r="L39" i="24"/>
  <c r="C39" i="24"/>
  <c r="B104" i="24"/>
  <c r="F39" i="24"/>
  <c r="E39" i="24"/>
  <c r="B80" i="24"/>
  <c r="K78" i="24"/>
  <c r="D39" i="24"/>
  <c r="K39" i="24"/>
  <c r="O22" i="24"/>
  <c r="C101" i="24"/>
  <c r="H67" i="22"/>
  <c r="Q8" i="24"/>
  <c r="O58" i="24"/>
  <c r="B174" i="24"/>
  <c r="C84" i="24"/>
  <c r="M82" i="24"/>
  <c r="G57" i="23"/>
  <c r="H115" i="22"/>
  <c r="Q56" i="24"/>
  <c r="B141" i="24"/>
  <c r="D48" i="24"/>
  <c r="C106" i="24" s="1"/>
  <c r="C48" i="24"/>
  <c r="B106" i="24"/>
  <c r="F48" i="24"/>
  <c r="Q48" i="24" s="1"/>
  <c r="K48" i="24"/>
  <c r="E48" i="24"/>
  <c r="B82" i="24" s="1"/>
  <c r="K80" i="24" s="1"/>
  <c r="O59" i="24"/>
  <c r="C111" i="24"/>
  <c r="C27" i="24"/>
  <c r="F27" i="24"/>
  <c r="E27" i="24"/>
  <c r="K27" i="24"/>
  <c r="E65" i="24"/>
  <c r="B90" i="24" s="1"/>
  <c r="K88" i="24" s="1"/>
  <c r="F65" i="24"/>
  <c r="K65" i="24"/>
  <c r="E29" i="24"/>
  <c r="K29" i="24"/>
  <c r="C29" i="24"/>
  <c r="F29" i="24"/>
  <c r="Q29" i="24" s="1"/>
  <c r="D29" i="24"/>
  <c r="O29" i="24"/>
  <c r="L29" i="24"/>
  <c r="C74" i="24"/>
  <c r="M72" i="24" s="1"/>
  <c r="Q17" i="24"/>
  <c r="B135" i="24"/>
  <c r="H76" i="22"/>
  <c r="J40" i="23"/>
  <c r="F32" i="18"/>
  <c r="K261" i="13"/>
  <c r="L261" i="13" s="1"/>
  <c r="F70" i="24"/>
  <c r="C53" i="9"/>
  <c r="D42" i="24"/>
  <c r="O42" i="24"/>
  <c r="K42" i="24"/>
  <c r="F42" i="24"/>
  <c r="L42" i="24"/>
  <c r="H90" i="22"/>
  <c r="Q31" i="24"/>
  <c r="K11" i="24"/>
  <c r="E11" i="24"/>
  <c r="D11" i="24"/>
  <c r="O11" i="24" s="1"/>
  <c r="C11" i="24"/>
  <c r="L11" i="24"/>
  <c r="F11" i="24"/>
  <c r="D16" i="24"/>
  <c r="O16" i="24"/>
  <c r="L16" i="24"/>
  <c r="F16" i="24"/>
  <c r="E16" i="24"/>
  <c r="K16" i="24"/>
  <c r="C16" i="24"/>
  <c r="F60" i="24"/>
  <c r="E60" i="24"/>
  <c r="D60" i="24"/>
  <c r="O60" i="24"/>
  <c r="K60" i="24"/>
  <c r="L60" i="24"/>
  <c r="C60" i="24"/>
  <c r="B143" i="24"/>
  <c r="H84" i="22"/>
  <c r="G26" i="23"/>
  <c r="L15" i="24"/>
  <c r="F15" i="24"/>
  <c r="E15" i="24"/>
  <c r="D15" i="24"/>
  <c r="O15" i="24"/>
  <c r="Q50" i="24"/>
  <c r="H109" i="22"/>
  <c r="K20" i="24"/>
  <c r="F20" i="24"/>
  <c r="D20" i="24"/>
  <c r="O20" i="24" s="1"/>
  <c r="C73" i="24"/>
  <c r="M71" i="24"/>
  <c r="B131" i="24"/>
  <c r="H72" i="22"/>
  <c r="G14" i="23"/>
  <c r="J110" i="22"/>
  <c r="L36" i="24"/>
  <c r="C36" i="24"/>
  <c r="E36" i="24"/>
  <c r="K36" i="24"/>
  <c r="B150" i="24"/>
  <c r="H91" i="22"/>
  <c r="G33" i="23"/>
  <c r="L57" i="24"/>
  <c r="K57" i="24"/>
  <c r="I263" i="13"/>
  <c r="J263" i="13"/>
  <c r="G35" i="7"/>
  <c r="F41" i="7"/>
  <c r="F54" i="24"/>
  <c r="H113" i="22" s="1"/>
  <c r="D54" i="24"/>
  <c r="O54" i="24"/>
  <c r="L54" i="24"/>
  <c r="E54" i="24"/>
  <c r="K54" i="24"/>
  <c r="C54" i="24"/>
  <c r="F37" i="24"/>
  <c r="L37" i="24"/>
  <c r="C37" i="24"/>
  <c r="K37" i="24"/>
  <c r="D9" i="24"/>
  <c r="O9" i="24" s="1"/>
  <c r="K9" i="24"/>
  <c r="E9" i="24"/>
  <c r="E201" i="11"/>
  <c r="D203" i="11"/>
  <c r="D204" i="11"/>
  <c r="L63" i="24"/>
  <c r="C63" i="24"/>
  <c r="B112" i="24"/>
  <c r="F63" i="24"/>
  <c r="D63" i="24"/>
  <c r="C112" i="24" s="1"/>
  <c r="E63" i="24"/>
  <c r="B88" i="24" s="1"/>
  <c r="K86" i="24" s="1"/>
  <c r="O64" i="24"/>
  <c r="C113" i="24"/>
  <c r="B179" i="24"/>
  <c r="E45" i="24"/>
  <c r="K45" i="24"/>
  <c r="C45" i="24"/>
  <c r="D45" i="24"/>
  <c r="O45" i="24" s="1"/>
  <c r="F28" i="24"/>
  <c r="C28" i="24"/>
  <c r="K28" i="24"/>
  <c r="D55" i="24"/>
  <c r="O55" i="24" s="1"/>
  <c r="J81" i="22"/>
  <c r="I79" i="22"/>
  <c r="C87" i="24"/>
  <c r="M85" i="24" s="1"/>
  <c r="K38" i="24"/>
  <c r="E38" i="24"/>
  <c r="C38" i="24"/>
  <c r="F38" i="24"/>
  <c r="D38" i="24"/>
  <c r="O38" i="24" s="1"/>
  <c r="L38" i="24"/>
  <c r="L33" i="24"/>
  <c r="C33" i="24"/>
  <c r="B103" i="24" s="1"/>
  <c r="F33" i="24"/>
  <c r="C79" i="24" s="1"/>
  <c r="M77" i="24" s="1"/>
  <c r="E33" i="24"/>
  <c r="B79" i="24" s="1"/>
  <c r="K77" i="24" s="1"/>
  <c r="D33" i="24"/>
  <c r="C103" i="24" s="1"/>
  <c r="K33" i="24"/>
  <c r="F24" i="24"/>
  <c r="E24" i="24"/>
  <c r="D24" i="24"/>
  <c r="O24" i="24" s="1"/>
  <c r="F66" i="24"/>
  <c r="B68" i="24"/>
  <c r="K66" i="24"/>
  <c r="L66" i="24"/>
  <c r="C97" i="24"/>
  <c r="O13" i="24"/>
  <c r="I93" i="22"/>
  <c r="E35" i="24"/>
  <c r="K35" i="24"/>
  <c r="F35" i="24"/>
  <c r="G36" i="23" s="1"/>
  <c r="D35" i="24"/>
  <c r="O35" i="24"/>
  <c r="C12" i="24"/>
  <c r="F12" i="24"/>
  <c r="D12" i="24"/>
  <c r="O12" i="24"/>
  <c r="M261" i="13"/>
  <c r="N261" i="13"/>
  <c r="F132" i="22"/>
  <c r="F30" i="7"/>
  <c r="H28" i="7"/>
  <c r="E29" i="7"/>
  <c r="F20" i="7"/>
  <c r="G29" i="23"/>
  <c r="B134" i="24"/>
  <c r="Q16" i="24"/>
  <c r="O63" i="24"/>
  <c r="Q54" i="24"/>
  <c r="B172" i="24"/>
  <c r="G55" i="23"/>
  <c r="Q36" i="24"/>
  <c r="B154" i="24"/>
  <c r="B157" i="24"/>
  <c r="C80" i="24"/>
  <c r="M78" i="24"/>
  <c r="G40" i="23"/>
  <c r="Q39" i="24"/>
  <c r="H98" i="22"/>
  <c r="B139" i="24"/>
  <c r="G22" i="23"/>
  <c r="C104" i="24"/>
  <c r="O39" i="24"/>
  <c r="B181" i="24"/>
  <c r="Q63" i="24"/>
  <c r="C88" i="24"/>
  <c r="M86" i="24" s="1"/>
  <c r="G64" i="23"/>
  <c r="H122" i="22"/>
  <c r="Q11" i="24"/>
  <c r="G12" i="23"/>
  <c r="Q42" i="24"/>
  <c r="H101" i="22"/>
  <c r="Q6" i="24"/>
  <c r="C90" i="24"/>
  <c r="M88" i="24"/>
  <c r="B184" i="24"/>
  <c r="B147" i="24"/>
  <c r="C82" i="24"/>
  <c r="M80" i="24"/>
  <c r="B166" i="24"/>
  <c r="G49" i="23"/>
  <c r="H107" i="22"/>
  <c r="G39" i="23"/>
  <c r="H97" i="22"/>
  <c r="O48" i="24"/>
  <c r="Q20" i="24"/>
  <c r="H79" i="22"/>
  <c r="O33" i="24"/>
  <c r="Q35" i="24"/>
  <c r="B153" i="24"/>
  <c r="H94" i="22"/>
  <c r="G13" i="23"/>
  <c r="H71" i="22"/>
  <c r="B151" i="24"/>
  <c r="G34" i="23"/>
  <c r="H92" i="22"/>
  <c r="C100" i="24" l="1"/>
  <c r="O19" i="24"/>
  <c r="G11" i="23"/>
  <c r="B128" i="24"/>
  <c r="Q10" i="24"/>
  <c r="H69" i="22"/>
  <c r="Q24" i="24"/>
  <c r="H83" i="22"/>
  <c r="H74" i="22"/>
  <c r="B133" i="24"/>
  <c r="H65" i="22"/>
  <c r="B124" i="24"/>
  <c r="C78" i="24"/>
  <c r="M76" i="24" s="1"/>
  <c r="G24" i="23"/>
  <c r="Q62" i="24"/>
  <c r="H121" i="22"/>
  <c r="G62" i="23"/>
  <c r="H120" i="22"/>
  <c r="E55" i="24"/>
  <c r="C55" i="24"/>
  <c r="L55" i="24"/>
  <c r="K71" i="24"/>
  <c r="Q7" i="24"/>
  <c r="G8" i="23"/>
  <c r="C98" i="24"/>
  <c r="O17" i="24"/>
  <c r="D35" i="18"/>
  <c r="H12" i="7"/>
  <c r="F39" i="7"/>
  <c r="D26" i="7"/>
  <c r="G26" i="7"/>
  <c r="G39" i="7"/>
  <c r="F51" i="7"/>
  <c r="G51" i="7"/>
  <c r="D51" i="7"/>
  <c r="G64" i="7"/>
  <c r="E51" i="7"/>
  <c r="H59" i="7"/>
  <c r="E59" i="7"/>
  <c r="D59" i="7"/>
  <c r="G59" i="7"/>
  <c r="D103" i="7"/>
  <c r="E103" i="7"/>
  <c r="H103" i="7"/>
  <c r="H118" i="7"/>
  <c r="D118" i="7"/>
  <c r="F118" i="7"/>
  <c r="G118" i="7"/>
  <c r="E118" i="7"/>
  <c r="G152" i="7"/>
  <c r="F139" i="7"/>
  <c r="E139" i="7"/>
  <c r="D139" i="7"/>
  <c r="E140" i="7"/>
  <c r="P10" i="8"/>
  <c r="P12" i="8" s="1"/>
  <c r="P14" i="8" s="1"/>
  <c r="P16" i="8" s="1"/>
  <c r="P18" i="8" s="1"/>
  <c r="P20" i="8" s="1"/>
  <c r="P22" i="8" s="1"/>
  <c r="P24" i="8" s="1"/>
  <c r="P26" i="8" s="1"/>
  <c r="P11" i="8"/>
  <c r="P13" i="8" s="1"/>
  <c r="P15" i="8" s="1"/>
  <c r="P17" i="8" s="1"/>
  <c r="P19" i="8" s="1"/>
  <c r="P21" i="8" s="1"/>
  <c r="P23" i="8" s="1"/>
  <c r="P25" i="8" s="1"/>
  <c r="P27" i="8" s="1"/>
  <c r="K30" i="11"/>
  <c r="J43" i="11"/>
  <c r="K49" i="11"/>
  <c r="J49" i="11"/>
  <c r="D49" i="11"/>
  <c r="F49" i="11"/>
  <c r="J68" i="11"/>
  <c r="D68" i="11"/>
  <c r="K68" i="11"/>
  <c r="K93" i="11"/>
  <c r="F108" i="11"/>
  <c r="K108" i="11"/>
  <c r="G16" i="23"/>
  <c r="K55" i="24"/>
  <c r="B138" i="24"/>
  <c r="G21" i="23"/>
  <c r="G63" i="23"/>
  <c r="Q23" i="24"/>
  <c r="F26" i="7"/>
  <c r="C89" i="24"/>
  <c r="M87" i="24" s="1"/>
  <c r="H123" i="22"/>
  <c r="Q44" i="24"/>
  <c r="B162" i="24"/>
  <c r="G45" i="23"/>
  <c r="F271" i="22"/>
  <c r="C57" i="24"/>
  <c r="B109" i="24" s="1"/>
  <c r="D57" i="24"/>
  <c r="E57" i="24"/>
  <c r="B85" i="24" s="1"/>
  <c r="K83" i="24" s="1"/>
  <c r="J108" i="11"/>
  <c r="D43" i="24"/>
  <c r="O43" i="24" s="1"/>
  <c r="L43" i="24"/>
  <c r="C43" i="24"/>
  <c r="F43" i="24"/>
  <c r="E43" i="24"/>
  <c r="H9" i="7"/>
  <c r="G22" i="7"/>
  <c r="F22" i="7"/>
  <c r="D20" i="7"/>
  <c r="F33" i="7"/>
  <c r="H20" i="7"/>
  <c r="E20" i="7"/>
  <c r="E44" i="7"/>
  <c r="D44" i="7"/>
  <c r="F55" i="7"/>
  <c r="G42" i="7"/>
  <c r="E42" i="7"/>
  <c r="D43" i="7"/>
  <c r="F42" i="7"/>
  <c r="G75" i="7"/>
  <c r="D75" i="7"/>
  <c r="F75" i="7"/>
  <c r="H75" i="7"/>
  <c r="E76" i="7"/>
  <c r="H80" i="7"/>
  <c r="D80" i="7"/>
  <c r="G80" i="7"/>
  <c r="D94" i="7"/>
  <c r="H93" i="7"/>
  <c r="F93" i="7"/>
  <c r="G106" i="7"/>
  <c r="F106" i="7"/>
  <c r="G93" i="7"/>
  <c r="D93" i="7"/>
  <c r="K36" i="11"/>
  <c r="D36" i="11"/>
  <c r="J36" i="11"/>
  <c r="F36" i="11"/>
  <c r="D67" i="11"/>
  <c r="F67" i="11"/>
  <c r="K67" i="11"/>
  <c r="J67" i="11"/>
  <c r="J80" i="11"/>
  <c r="F182" i="11"/>
  <c r="Q15" i="24"/>
  <c r="B156" i="24"/>
  <c r="Q38" i="24"/>
  <c r="B129" i="24"/>
  <c r="H70" i="22"/>
  <c r="C105" i="24"/>
  <c r="H103" i="22"/>
  <c r="E70" i="24"/>
  <c r="I64" i="22"/>
  <c r="Q64" i="24"/>
  <c r="K19" i="24"/>
  <c r="I14" i="23"/>
  <c r="J14" i="23" s="1"/>
  <c r="F45" i="24"/>
  <c r="L45" i="24"/>
  <c r="G32" i="23"/>
  <c r="B149" i="24"/>
  <c r="L28" i="24"/>
  <c r="D28" i="24"/>
  <c r="O28" i="24" s="1"/>
  <c r="E28" i="24"/>
  <c r="B126" i="24"/>
  <c r="G9" i="23"/>
  <c r="G51" i="23"/>
  <c r="B168" i="24"/>
  <c r="E30" i="24"/>
  <c r="F30" i="24"/>
  <c r="D30" i="24"/>
  <c r="O30" i="24" s="1"/>
  <c r="L24" i="24"/>
  <c r="C24" i="24"/>
  <c r="K24" i="24"/>
  <c r="E66" i="24"/>
  <c r="C66" i="24"/>
  <c r="D66" i="24"/>
  <c r="C20" i="24"/>
  <c r="L20" i="24"/>
  <c r="E20" i="24"/>
  <c r="I34" i="23"/>
  <c r="J34" i="23" s="1"/>
  <c r="D46" i="24"/>
  <c r="O46" i="24" s="1"/>
  <c r="F46" i="24"/>
  <c r="C46" i="24"/>
  <c r="H35" i="23"/>
  <c r="F9" i="24"/>
  <c r="L9" i="24"/>
  <c r="C9" i="24"/>
  <c r="I86" i="22"/>
  <c r="J92" i="22"/>
  <c r="J127" i="22" s="1"/>
  <c r="D140" i="7"/>
  <c r="F152" i="7"/>
  <c r="G139" i="7"/>
  <c r="E60" i="7"/>
  <c r="E80" i="7"/>
  <c r="D119" i="7"/>
  <c r="D52" i="7"/>
  <c r="G33" i="7"/>
  <c r="C18" i="7"/>
  <c r="I18" i="7"/>
  <c r="K18" i="6"/>
  <c r="H47" i="7"/>
  <c r="G47" i="7"/>
  <c r="E47" i="7"/>
  <c r="E48" i="7"/>
  <c r="G79" i="7"/>
  <c r="H79" i="7"/>
  <c r="E79" i="7"/>
  <c r="G92" i="7"/>
  <c r="D79" i="7"/>
  <c r="D87" i="7"/>
  <c r="F86" i="7"/>
  <c r="E87" i="7"/>
  <c r="G86" i="7"/>
  <c r="H86" i="7"/>
  <c r="E86" i="7"/>
  <c r="D104" i="7"/>
  <c r="G117" i="7"/>
  <c r="E104" i="7"/>
  <c r="F104" i="7"/>
  <c r="E105" i="7"/>
  <c r="G112" i="7"/>
  <c r="D113" i="7"/>
  <c r="G125" i="7"/>
  <c r="F125" i="7"/>
  <c r="E112" i="7"/>
  <c r="E113" i="7"/>
  <c r="F112" i="7"/>
  <c r="H121" i="7"/>
  <c r="D122" i="7"/>
  <c r="E121" i="7"/>
  <c r="D121" i="7"/>
  <c r="G128" i="7"/>
  <c r="F128" i="7"/>
  <c r="E128" i="7"/>
  <c r="D128" i="7"/>
  <c r="G35" i="8"/>
  <c r="F66" i="11"/>
  <c r="J66" i="11"/>
  <c r="D66" i="11"/>
  <c r="H88" i="22"/>
  <c r="G30" i="23"/>
  <c r="G48" i="23"/>
  <c r="H106" i="22"/>
  <c r="H22" i="23"/>
  <c r="I23" i="23"/>
  <c r="J23" i="23" s="1"/>
  <c r="L18" i="24"/>
  <c r="D18" i="24"/>
  <c r="E18" i="24"/>
  <c r="B75" i="24" s="1"/>
  <c r="K73" i="24" s="1"/>
  <c r="C18" i="24"/>
  <c r="B99" i="24" s="1"/>
  <c r="B170" i="24"/>
  <c r="Q52" i="24"/>
  <c r="F19" i="24"/>
  <c r="L19" i="24"/>
  <c r="C19" i="24"/>
  <c r="B100" i="24" s="1"/>
  <c r="H55" i="23"/>
  <c r="I57" i="23"/>
  <c r="J57" i="23" s="1"/>
  <c r="H15" i="23"/>
  <c r="I18" i="23"/>
  <c r="J18" i="23" s="1"/>
  <c r="D21" i="7"/>
  <c r="F34" i="7"/>
  <c r="G34" i="7"/>
  <c r="G21" i="7"/>
  <c r="E22" i="7"/>
  <c r="E21" i="7"/>
  <c r="F21" i="7"/>
  <c r="D22" i="7"/>
  <c r="F57" i="7"/>
  <c r="D57" i="7"/>
  <c r="E57" i="7"/>
  <c r="G57" i="7"/>
  <c r="H57" i="7"/>
  <c r="F140" i="7"/>
  <c r="F127" i="7"/>
  <c r="E127" i="7"/>
  <c r="G140" i="7"/>
  <c r="H127" i="7"/>
  <c r="D127" i="7"/>
  <c r="F84" i="11"/>
  <c r="K84" i="11"/>
  <c r="F93" i="11"/>
  <c r="D93" i="11"/>
  <c r="D115" i="11"/>
  <c r="J115" i="11"/>
  <c r="K115" i="11"/>
  <c r="F115" i="11"/>
  <c r="J128" i="11"/>
  <c r="K121" i="11"/>
  <c r="F121" i="11"/>
  <c r="J121" i="11"/>
  <c r="D121" i="11"/>
  <c r="K129" i="11"/>
  <c r="F129" i="11"/>
  <c r="D129" i="11"/>
  <c r="J129" i="11"/>
  <c r="G7" i="23"/>
  <c r="C91" i="24"/>
  <c r="M89" i="24" s="1"/>
  <c r="G67" i="23"/>
  <c r="H125" i="22"/>
  <c r="Q61" i="24"/>
  <c r="Q37" i="24"/>
  <c r="H96" i="22"/>
  <c r="H119" i="22"/>
  <c r="Q60" i="24"/>
  <c r="G66" i="23"/>
  <c r="Q65" i="24"/>
  <c r="H124" i="22"/>
  <c r="H66" i="22"/>
  <c r="G28" i="23"/>
  <c r="H86" i="22"/>
  <c r="G53" i="23"/>
  <c r="Q21" i="24"/>
  <c r="H80" i="22"/>
  <c r="E19" i="24"/>
  <c r="B76" i="24" s="1"/>
  <c r="K74" i="24" s="1"/>
  <c r="H61" i="23"/>
  <c r="B176" i="24"/>
  <c r="H117" i="22"/>
  <c r="C86" i="24"/>
  <c r="M84" i="24" s="1"/>
  <c r="G59" i="23"/>
  <c r="I125" i="22"/>
  <c r="G129" i="22"/>
  <c r="B177" i="24"/>
  <c r="Q59" i="24"/>
  <c r="H118" i="22"/>
  <c r="K10" i="24"/>
  <c r="E10" i="24"/>
  <c r="S10" i="24"/>
  <c r="I99" i="22"/>
  <c r="J103" i="22"/>
  <c r="F103" i="7"/>
  <c r="H139" i="7"/>
  <c r="J93" i="11"/>
  <c r="H21" i="7"/>
  <c r="E26" i="7"/>
  <c r="I15" i="7"/>
  <c r="C15" i="7"/>
  <c r="F56" i="7"/>
  <c r="E56" i="7"/>
  <c r="D102" i="7"/>
  <c r="H101" i="7"/>
  <c r="D101" i="7"/>
  <c r="F101" i="7"/>
  <c r="H131" i="7"/>
  <c r="D131" i="7"/>
  <c r="G131" i="7"/>
  <c r="E132" i="7"/>
  <c r="D132" i="7"/>
  <c r="F144" i="7"/>
  <c r="F131" i="7"/>
  <c r="E148" i="7"/>
  <c r="E150" i="7"/>
  <c r="F148" i="7"/>
  <c r="J37" i="11"/>
  <c r="J50" i="11"/>
  <c r="F37" i="11"/>
  <c r="B165" i="24"/>
  <c r="G61" i="23"/>
  <c r="G25" i="23"/>
  <c r="G38" i="23"/>
  <c r="Q66" i="24"/>
  <c r="Q27" i="24"/>
  <c r="G60" i="23"/>
  <c r="B146" i="24"/>
  <c r="Q28" i="24"/>
  <c r="B180" i="24"/>
  <c r="C107" i="24"/>
  <c r="G17" i="23"/>
  <c r="H75" i="22"/>
  <c r="L65" i="24"/>
  <c r="B125" i="24"/>
  <c r="Q47" i="24"/>
  <c r="B178" i="24"/>
  <c r="B142" i="24"/>
  <c r="B155" i="24"/>
  <c r="B183" i="24"/>
  <c r="B145" i="24"/>
  <c r="H87" i="22"/>
  <c r="B130" i="24"/>
  <c r="Q12" i="24"/>
  <c r="F55" i="24"/>
  <c r="F57" i="24"/>
  <c r="B160" i="24"/>
  <c r="G43" i="23"/>
  <c r="J107" i="22"/>
  <c r="D65" i="24"/>
  <c r="H82" i="22"/>
  <c r="K18" i="24"/>
  <c r="F18" i="24"/>
  <c r="L10" i="24"/>
  <c r="J115" i="22"/>
  <c r="K30" i="24"/>
  <c r="G65" i="23"/>
  <c r="K43" i="24"/>
  <c r="F70" i="23"/>
  <c r="H67" i="23"/>
  <c r="G37" i="23"/>
  <c r="H95" i="22"/>
  <c r="E12" i="24"/>
  <c r="L12" i="24"/>
  <c r="K12" i="24"/>
  <c r="J122" i="22"/>
  <c r="D33" i="18"/>
  <c r="D108" i="11"/>
  <c r="E131" i="7"/>
  <c r="K37" i="11"/>
  <c r="D150" i="7"/>
  <c r="E94" i="7"/>
  <c r="F59" i="7"/>
  <c r="G101" i="7"/>
  <c r="E52" i="7"/>
  <c r="E75" i="7"/>
  <c r="G56" i="7"/>
  <c r="J81" i="11"/>
  <c r="G148" i="7"/>
  <c r="F70" i="7"/>
  <c r="D46" i="7"/>
  <c r="F44" i="7"/>
  <c r="H46" i="23"/>
  <c r="I49" i="23"/>
  <c r="J49" i="23" s="1"/>
  <c r="K129" i="22"/>
  <c r="B171" i="24"/>
  <c r="G54" i="23"/>
  <c r="H40" i="23"/>
  <c r="H10" i="7"/>
  <c r="I27" i="7"/>
  <c r="C27" i="7"/>
  <c r="F78" i="7"/>
  <c r="E78" i="7"/>
  <c r="D78" i="7"/>
  <c r="H78" i="7"/>
  <c r="G103" i="7"/>
  <c r="H112" i="7"/>
  <c r="H130" i="7"/>
  <c r="K34" i="11"/>
  <c r="J47" i="11"/>
  <c r="K133" i="11"/>
  <c r="F133" i="11"/>
  <c r="J133" i="11"/>
  <c r="D133" i="11"/>
  <c r="J146" i="11"/>
  <c r="D24" i="7"/>
  <c r="F24" i="7"/>
  <c r="H40" i="7"/>
  <c r="G60" i="7"/>
  <c r="D61" i="7"/>
  <c r="F69" i="7"/>
  <c r="F85" i="7"/>
  <c r="E73" i="7"/>
  <c r="E72" i="7"/>
  <c r="D89" i="7"/>
  <c r="E88" i="7"/>
  <c r="G111" i="7"/>
  <c r="H111" i="7"/>
  <c r="G124" i="7"/>
  <c r="H119" i="7"/>
  <c r="F119" i="7"/>
  <c r="G132" i="7"/>
  <c r="F114" i="7"/>
  <c r="E114" i="7"/>
  <c r="H144" i="7"/>
  <c r="D144" i="7"/>
  <c r="J39" i="11"/>
  <c r="K39" i="11"/>
  <c r="J41" i="11"/>
  <c r="J65" i="11"/>
  <c r="F65" i="11"/>
  <c r="D70" i="11"/>
  <c r="K70" i="11"/>
  <c r="F70" i="11"/>
  <c r="J83" i="11"/>
  <c r="J127" i="11"/>
  <c r="F114" i="11"/>
  <c r="D141" i="11"/>
  <c r="F141" i="11"/>
  <c r="K141" i="11"/>
  <c r="J142" i="11"/>
  <c r="F142" i="11"/>
  <c r="J159" i="11"/>
  <c r="F159" i="11"/>
  <c r="H25" i="7"/>
  <c r="F43" i="7"/>
  <c r="G43" i="7"/>
  <c r="G30" i="7"/>
  <c r="K149" i="11"/>
  <c r="D114" i="11"/>
  <c r="K41" i="11"/>
  <c r="F134" i="7"/>
  <c r="F109" i="7"/>
  <c r="G116" i="7"/>
  <c r="E135" i="7"/>
  <c r="E89" i="7"/>
  <c r="G94" i="7"/>
  <c r="F60" i="7"/>
  <c r="F96" i="7"/>
  <c r="E130" i="7"/>
  <c r="F124" i="7"/>
  <c r="G114" i="7"/>
  <c r="E99" i="7"/>
  <c r="D73" i="7"/>
  <c r="G119" i="7"/>
  <c r="E119" i="7"/>
  <c r="D117" i="7"/>
  <c r="D111" i="7"/>
  <c r="E61" i="7"/>
  <c r="D41" i="7"/>
  <c r="H31" i="7"/>
  <c r="D31" i="7"/>
  <c r="F25" i="7"/>
  <c r="K14" i="6"/>
  <c r="F23" i="7"/>
  <c r="K26" i="6"/>
  <c r="F37" i="7"/>
  <c r="F50" i="7"/>
  <c r="G73" i="7"/>
  <c r="G65" i="7"/>
  <c r="D69" i="7"/>
  <c r="H68" i="7"/>
  <c r="E68" i="7"/>
  <c r="D74" i="7"/>
  <c r="G74" i="7"/>
  <c r="H88" i="7"/>
  <c r="E90" i="7"/>
  <c r="E91" i="7"/>
  <c r="D91" i="7"/>
  <c r="G96" i="7"/>
  <c r="D98" i="7"/>
  <c r="D115" i="7"/>
  <c r="D134" i="7"/>
  <c r="D135" i="7"/>
  <c r="D51" i="11"/>
  <c r="J51" i="11"/>
  <c r="F51" i="11"/>
  <c r="D76" i="11"/>
  <c r="K76" i="11"/>
  <c r="F76" i="11"/>
  <c r="F94" i="11"/>
  <c r="J107" i="11"/>
  <c r="K99" i="11"/>
  <c r="F99" i="11"/>
  <c r="D123" i="11"/>
  <c r="K123" i="11"/>
  <c r="F123" i="11"/>
  <c r="J151" i="11"/>
  <c r="F138" i="11"/>
  <c r="K144" i="11"/>
  <c r="F144" i="11"/>
  <c r="D144" i="11"/>
  <c r="K145" i="11"/>
  <c r="K148" i="11"/>
  <c r="F148" i="11"/>
  <c r="D148" i="11"/>
  <c r="D154" i="11"/>
  <c r="K154" i="11"/>
  <c r="F154" i="11"/>
  <c r="J154" i="11"/>
  <c r="K169" i="11"/>
  <c r="F169" i="11"/>
  <c r="D169" i="11"/>
  <c r="D170" i="11"/>
  <c r="J170" i="11"/>
  <c r="J177" i="11"/>
  <c r="G191" i="11"/>
  <c r="Q33" i="24"/>
  <c r="L35" i="24"/>
  <c r="E37" i="24"/>
  <c r="D36" i="24"/>
  <c r="O36" i="24" s="1"/>
  <c r="K15" i="24"/>
  <c r="E42" i="24"/>
  <c r="D27" i="24"/>
  <c r="O27" i="24" s="1"/>
  <c r="G40" i="7"/>
  <c r="E23" i="7"/>
  <c r="D182" i="11"/>
  <c r="D21" i="24"/>
  <c r="O21" i="24" s="1"/>
  <c r="J163" i="11"/>
  <c r="F177" i="11"/>
  <c r="J161" i="11"/>
  <c r="K177" i="11"/>
  <c r="K159" i="11"/>
  <c r="F149" i="11"/>
  <c r="K65" i="11"/>
  <c r="D41" i="11"/>
  <c r="J76" i="11"/>
  <c r="H116" i="7"/>
  <c r="E144" i="7"/>
  <c r="G135" i="7"/>
  <c r="G130" i="7"/>
  <c r="F88" i="7"/>
  <c r="F73" i="7"/>
  <c r="D110" i="11"/>
  <c r="G142" i="7"/>
  <c r="F92" i="7"/>
  <c r="F53" i="7"/>
  <c r="G126" i="7"/>
  <c r="H99" i="7"/>
  <c r="E37" i="7"/>
  <c r="G72" i="7"/>
  <c r="G68" i="7"/>
  <c r="F132" i="7"/>
  <c r="D120" i="7"/>
  <c r="H52" i="7"/>
  <c r="D29" i="7"/>
  <c r="D80" i="11"/>
  <c r="F113" i="7"/>
  <c r="D114" i="7"/>
  <c r="F111" i="7"/>
  <c r="D64" i="7"/>
  <c r="D62" i="7"/>
  <c r="F38" i="7"/>
  <c r="I8" i="7"/>
  <c r="H8" i="7" s="1"/>
  <c r="D67" i="7"/>
  <c r="H67" i="7"/>
  <c r="G29" i="7"/>
  <c r="G31" i="7"/>
  <c r="H24" i="7"/>
  <c r="D23" i="7"/>
  <c r="G25" i="7"/>
  <c r="K9" i="6"/>
  <c r="K20" i="6"/>
  <c r="D40" i="7"/>
  <c r="H46" i="7"/>
  <c r="E46" i="7"/>
  <c r="G38" i="7"/>
  <c r="H55" i="7"/>
  <c r="E55" i="7"/>
  <c r="D60" i="7"/>
  <c r="F61" i="7"/>
  <c r="F48" i="7"/>
  <c r="H62" i="7"/>
  <c r="F64" i="7"/>
  <c r="H65" i="7"/>
  <c r="G69" i="7"/>
  <c r="E70" i="7"/>
  <c r="G70" i="7"/>
  <c r="F72" i="7"/>
  <c r="H66" i="7"/>
  <c r="D81" i="7"/>
  <c r="G88" i="7"/>
  <c r="D76" i="7"/>
  <c r="H91" i="7"/>
  <c r="D82" i="7"/>
  <c r="D83" i="7"/>
  <c r="E115" i="7"/>
  <c r="F116" i="7"/>
  <c r="F117" i="7"/>
  <c r="D105" i="7"/>
  <c r="D108" i="7"/>
  <c r="H107" i="7"/>
  <c r="H115" i="7"/>
  <c r="F120" i="7"/>
  <c r="G134" i="7"/>
  <c r="H125" i="7"/>
  <c r="H141" i="7"/>
  <c r="D142" i="7"/>
  <c r="G144" i="7"/>
  <c r="E145" i="7"/>
  <c r="F145" i="7"/>
  <c r="H133" i="7"/>
  <c r="E147" i="7"/>
  <c r="H146" i="7"/>
  <c r="H138" i="7"/>
  <c r="D138" i="7"/>
  <c r="D39" i="11"/>
  <c r="K43" i="11"/>
  <c r="D43" i="11"/>
  <c r="F43" i="11"/>
  <c r="F52" i="11"/>
  <c r="K52" i="11"/>
  <c r="J52" i="11"/>
  <c r="F55" i="11"/>
  <c r="D55" i="11"/>
  <c r="F57" i="11"/>
  <c r="J57" i="11"/>
  <c r="K57" i="11"/>
  <c r="K75" i="11"/>
  <c r="F75" i="11"/>
  <c r="D75" i="11"/>
  <c r="J79" i="11"/>
  <c r="K79" i="11"/>
  <c r="F79" i="11"/>
  <c r="K105" i="11"/>
  <c r="F105" i="11"/>
  <c r="D109" i="11"/>
  <c r="J109" i="11"/>
  <c r="K109" i="11"/>
  <c r="F109" i="11"/>
  <c r="D130" i="11"/>
  <c r="K130" i="11"/>
  <c r="F130" i="11"/>
  <c r="D147" i="11"/>
  <c r="K147" i="11"/>
  <c r="F147" i="11"/>
  <c r="J164" i="11"/>
  <c r="F164" i="11"/>
  <c r="K164" i="11"/>
  <c r="D164" i="11"/>
  <c r="F172" i="11"/>
  <c r="K172" i="11"/>
  <c r="J172" i="11"/>
  <c r="K46" i="11"/>
  <c r="D85" i="11"/>
  <c r="J85" i="11"/>
  <c r="K85" i="11"/>
  <c r="F85" i="11"/>
  <c r="J125" i="11"/>
  <c r="F125" i="11"/>
  <c r="J160" i="11"/>
  <c r="J97" i="11"/>
  <c r="J101" i="11"/>
  <c r="F101" i="11"/>
  <c r="K118" i="11"/>
  <c r="F118" i="11"/>
  <c r="K161" i="11"/>
  <c r="F161" i="11"/>
  <c r="K180" i="11"/>
  <c r="F180" i="11"/>
  <c r="C34" i="15"/>
  <c r="F33" i="15"/>
  <c r="G33" i="15"/>
  <c r="E33" i="15"/>
  <c r="N224" i="13"/>
  <c r="K21" i="21"/>
  <c r="J21" i="21"/>
  <c r="J71" i="24"/>
  <c r="A97" i="24"/>
  <c r="L216" i="13"/>
  <c r="K176" i="13"/>
  <c r="L176" i="13" s="1"/>
  <c r="M215" i="13"/>
  <c r="N215" i="13" s="1"/>
  <c r="C40" i="15"/>
  <c r="E29" i="15"/>
  <c r="L29" i="15" s="1"/>
  <c r="F29" i="15"/>
  <c r="F40" i="15" s="1"/>
  <c r="D33" i="15"/>
  <c r="L213" i="13"/>
  <c r="K171" i="13"/>
  <c r="L171" i="13" s="1"/>
  <c r="M192" i="13"/>
  <c r="N192" i="13" s="1"/>
  <c r="M227" i="13"/>
  <c r="N227" i="13" s="1"/>
  <c r="G29" i="15"/>
  <c r="N29" i="15" s="1"/>
  <c r="D31" i="15"/>
  <c r="G31" i="15"/>
  <c r="E31" i="15"/>
  <c r="K19" i="21"/>
  <c r="J19" i="21"/>
  <c r="G110" i="21"/>
  <c r="F40" i="21"/>
  <c r="K27" i="21"/>
  <c r="K25" i="21"/>
  <c r="J25" i="21"/>
  <c r="J73" i="24"/>
  <c r="A99" i="24"/>
  <c r="M199" i="13"/>
  <c r="N199" i="13" s="1"/>
  <c r="M222" i="13"/>
  <c r="N222" i="13" s="1"/>
  <c r="J18" i="21"/>
  <c r="E52" i="24"/>
  <c r="A103" i="24"/>
  <c r="J77" i="24"/>
  <c r="B116" i="24" l="1"/>
  <c r="K40" i="21"/>
  <c r="J40" i="21"/>
  <c r="O66" i="24"/>
  <c r="C115" i="24"/>
  <c r="Q43" i="24"/>
  <c r="B161" i="24"/>
  <c r="G44" i="23"/>
  <c r="H102" i="22"/>
  <c r="G27" i="7"/>
  <c r="E27" i="7"/>
  <c r="E28" i="7"/>
  <c r="F27" i="7"/>
  <c r="F40" i="7"/>
  <c r="H27" i="7"/>
  <c r="D27" i="7"/>
  <c r="D28" i="7"/>
  <c r="C99" i="24"/>
  <c r="O18" i="24"/>
  <c r="B115" i="24"/>
  <c r="C68" i="24"/>
  <c r="G34" i="15"/>
  <c r="F34" i="15"/>
  <c r="D34" i="15"/>
  <c r="E34" i="15"/>
  <c r="B136" i="24"/>
  <c r="C75" i="24"/>
  <c r="M73" i="24" s="1"/>
  <c r="H77" i="22"/>
  <c r="Q18" i="24"/>
  <c r="G19" i="23"/>
  <c r="Q55" i="24"/>
  <c r="B173" i="24"/>
  <c r="G56" i="23"/>
  <c r="H114" i="22"/>
  <c r="F28" i="7"/>
  <c r="G28" i="7"/>
  <c r="H15" i="7"/>
  <c r="B137" i="24"/>
  <c r="H78" i="22"/>
  <c r="C76" i="24"/>
  <c r="M74" i="24" s="1"/>
  <c r="G20" i="23"/>
  <c r="Q19" i="24"/>
  <c r="B127" i="24"/>
  <c r="G10" i="23"/>
  <c r="H68" i="22"/>
  <c r="Q9" i="24"/>
  <c r="Q30" i="24"/>
  <c r="H89" i="22"/>
  <c r="B148" i="24"/>
  <c r="G31" i="23"/>
  <c r="H104" i="22"/>
  <c r="B163" i="24"/>
  <c r="G46" i="23"/>
  <c r="Q45" i="24"/>
  <c r="O65" i="24"/>
  <c r="C114" i="24"/>
  <c r="Q57" i="24"/>
  <c r="G58" i="23"/>
  <c r="G71" i="24"/>
  <c r="B175" i="24"/>
  <c r="C85" i="24"/>
  <c r="M83" i="24" s="1"/>
  <c r="H116" i="22"/>
  <c r="H18" i="7"/>
  <c r="F31" i="7"/>
  <c r="Q46" i="24"/>
  <c r="G47" i="23"/>
  <c r="H105" i="22"/>
  <c r="B164" i="24"/>
  <c r="B91" i="24"/>
  <c r="E68" i="24"/>
  <c r="C109" i="24"/>
  <c r="O57" i="24"/>
  <c r="K89" i="24" l="1"/>
  <c r="B92" i="24"/>
</calcChain>
</file>

<file path=xl/sharedStrings.xml><?xml version="1.0" encoding="utf-8"?>
<sst xmlns="http://schemas.openxmlformats.org/spreadsheetml/2006/main" count="2469" uniqueCount="611">
  <si>
    <t>SERIE HISTÓRICA DE AFILIACIÓN MEDIA POR ACTIVIDAD ECONÓMICA Y RELACIÓN LABORAL (*)</t>
  </si>
  <si>
    <t>Actividad Económica</t>
  </si>
  <si>
    <t>Total</t>
  </si>
  <si>
    <t>Tipo relación laboral</t>
  </si>
  <si>
    <t>Agricultura, Ganadería y Pesca.</t>
  </si>
  <si>
    <t>Industria</t>
  </si>
  <si>
    <t>Construcción</t>
  </si>
  <si>
    <t>Servicios</t>
  </si>
  <si>
    <t>No consta</t>
  </si>
  <si>
    <t>Asalariados</t>
  </si>
  <si>
    <t>No asalariados</t>
  </si>
  <si>
    <t>SERIE HISTÓRICA DE LOS MESES DE ABRIL</t>
  </si>
  <si>
    <t>CLASIFICACIÓN SEGÚN CNAE-2009</t>
  </si>
  <si>
    <t>DIFERENCIAS MENSUALES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</si>
  <si>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</si>
  <si>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</si>
  <si>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</si>
  <si>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</si>
  <si>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</si>
  <si>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</si>
  <si>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</si>
  <si>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</si>
  <si>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</si>
  <si>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</si>
  <si>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</si>
  <si>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</si>
  <si>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sept.</t>
  </si>
  <si>
    <t>octub.</t>
  </si>
  <si>
    <t>novbre.</t>
  </si>
  <si>
    <t>dicbre.</t>
  </si>
  <si>
    <t>(*) La suma de los Afiliados Medios de marzo y abril 2018 y enero 2019 por Sectores de Actividad no coincide con el  Total de Afiliados Medios, esto  es debido a que a lo largo del mes  se han producido altas en el Régimen 111 cuyo CCC no tiene asignada Actividad Económica en la Clasificación Nacional de Actividades Económicas 2009.</t>
  </si>
  <si>
    <t xml:space="preserve">SERIE HISTÓRICA DE AFILIACIÓN MEDIA POR ACTIVIDAD ECONÓMICA Y RELACIÓN LABORAL CON AJUSTE ESTACIONAL </t>
  </si>
  <si>
    <t>Variación</t>
  </si>
  <si>
    <t>Agricultura, Ganadería y Pesca</t>
  </si>
  <si>
    <t>Mensual</t>
  </si>
  <si>
    <t>Anual</t>
  </si>
  <si>
    <t>Revisión diciembre de 2014</t>
  </si>
  <si>
    <t>CLASIFICACIÓN SEGÚN CNAE-2009. Revisión de Enero 2020</t>
  </si>
  <si>
    <t>MES</t>
  </si>
  <si>
    <t>AÑO</t>
  </si>
  <si>
    <t>NÚMERO MEDIO DE CONVENIOS ESPECIALES. ABRIL 2020</t>
  </si>
  <si>
    <t>TIPO CONVENIO</t>
  </si>
  <si>
    <t>TOTAL REGÍMENES</t>
  </si>
  <si>
    <t>ASISTENCIA SANITARIA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</si>
  <si>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</si>
  <si>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</si>
  <si>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</si>
  <si>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</si>
  <si>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</si>
  <si>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</si>
  <si>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</si>
  <si>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</si>
  <si>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</si>
  <si>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</si>
  <si>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</si>
  <si>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</si>
  <si>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</si>
  <si>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</si>
  <si>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</si>
  <si>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</si>
  <si>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</si>
  <si>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</si>
  <si>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</si>
  <si>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</si>
  <si>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</si>
  <si>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</si>
  <si>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</si>
  <si>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</si>
  <si>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</si>
  <si>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</si>
  <si>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</si>
  <si>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</si>
  <si>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</si>
  <si>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</si>
  <si>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</si>
  <si>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</si>
  <si>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</si>
  <si>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</si>
  <si>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</si>
  <si>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</si>
  <si>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NÚMERO DE EMPRESAS EN EL RÉGIMEN GENERAL CON TRABAJADORES A FIN DE MES (1)</t>
  </si>
  <si>
    <t>Código de Cuenta de Cotización</t>
  </si>
  <si>
    <t>1 TRABAJADOR</t>
  </si>
  <si>
    <t>DE 2 A 5 TRAB.</t>
  </si>
  <si>
    <t>DE 6 A 50 TRAB.</t>
  </si>
  <si>
    <t>DE 51 A 100 TRAB.</t>
  </si>
  <si>
    <t>DE 101 A 500 TRAB.</t>
  </si>
  <si>
    <t>MAS DE 500 TRAB.</t>
  </si>
  <si>
    <t>TOTAL</t>
  </si>
  <si>
    <t>SERIE HISTÓRICA DE LOS MESES
 DE MARZO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</si>
  <si>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</si>
  <si>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</si>
  <si>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</si>
  <si>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</si>
  <si>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</si>
  <si>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</si>
  <si>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</si>
  <si>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</si>
  <si>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</si>
  <si>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</si>
  <si>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</si>
  <si>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</si>
  <si>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enero019</t>
  </si>
  <si>
    <t>(1) Excluidos el Sistema Especial Agrario y el Sistema Especial de Empleados de Hogar.</t>
  </si>
  <si>
    <t xml:space="preserve">NÚMERO DE EMPRESAS EN EL RÉGIMEN ESPECIAL DEL MAR CON TRABAJADORES A FIN DE MES </t>
  </si>
  <si>
    <t xml:space="preserve">NÚMERO DE EMPRESAS EN EL RÉG. ESP. DEL CARBÓN CON TRABAJADORES A FIN DE MES </t>
  </si>
  <si>
    <t>NÚMERO DE EMPRESAS TOTAL SISTEMA (1)</t>
  </si>
  <si>
    <t>VARIACIÓN MENSUAL</t>
  </si>
  <si>
    <t>VARIACIÓN ANUAL</t>
  </si>
  <si>
    <t>Absoluta</t>
  </si>
  <si>
    <t>Relativa</t>
  </si>
  <si>
    <t>(1) No incluye los Sistemas Especiales de  Agrario y de Empleados de Hogar.</t>
  </si>
  <si>
    <t>AFILIACIÓN  DIARIA EN EL MES DE ABRIL Y MEDIA MENSUAL</t>
  </si>
  <si>
    <t>VARIACION DIARIA DE LA AFILIACION A LA SEGURIDAD SOCIAL EN EL MES DE NOVIEMBRE</t>
  </si>
  <si>
    <t>DÍA</t>
  </si>
  <si>
    <t>TOTAL AFILIADOS</t>
  </si>
  <si>
    <t>ALTAS DIARIAS</t>
  </si>
  <si>
    <t xml:space="preserve">BAJAS DIARIAS </t>
  </si>
  <si>
    <t>VARIACIÓN NETA EN EL DÍA</t>
  </si>
  <si>
    <t>VARIACIÓN NETA EN EL MES</t>
  </si>
  <si>
    <t>Afiliación Diaria</t>
  </si>
  <si>
    <t>Media mensual</t>
  </si>
  <si>
    <t xml:space="preserve">  Afiliación diaria</t>
  </si>
  <si>
    <t xml:space="preserve">  Media Mes</t>
  </si>
  <si>
    <t>Altas</t>
  </si>
  <si>
    <t>Bajas</t>
  </si>
  <si>
    <t>31-3</t>
  </si>
  <si>
    <t>1</t>
  </si>
  <si>
    <t>2</t>
  </si>
  <si>
    <t>5</t>
  </si>
  <si>
    <t>7</t>
  </si>
  <si>
    <t>12</t>
  </si>
  <si>
    <t>13</t>
  </si>
  <si>
    <t>15</t>
  </si>
  <si>
    <t>16</t>
  </si>
  <si>
    <t>21</t>
  </si>
  <si>
    <t>MEDIA ABRIL</t>
  </si>
  <si>
    <t>Nota: La diferencia de altas y bajas no coincide con la variación en el saldo. En altas y bajas se cuentan relaciones laborales y en saldo personas fisicas (para los sistemas especiales de Agrario y Hogar)</t>
  </si>
  <si>
    <t>AFILIACIÓN MEDIA POR REGÍMENES</t>
  </si>
  <si>
    <t>REGÍMENES</t>
  </si>
  <si>
    <t>ABRIL
2020</t>
  </si>
  <si>
    <t>GENERAL</t>
  </si>
  <si>
    <t>-  R. General (1)</t>
  </si>
  <si>
    <t>- Procedentes del R. General</t>
  </si>
  <si>
    <t xml:space="preserve">- S.E.  Agrario </t>
  </si>
  <si>
    <t>- Procedentes del R. Agrario (1)</t>
  </si>
  <si>
    <t>- S.E. Hogar</t>
  </si>
  <si>
    <t>- Procedentes del R. Hogar (2)</t>
  </si>
  <si>
    <t>AUTÓNOMOS</t>
  </si>
  <si>
    <t>- Sistema no S.E.T.A</t>
  </si>
  <si>
    <t>- Sistema Normal</t>
  </si>
  <si>
    <t>- S.E.T.A.</t>
  </si>
  <si>
    <t xml:space="preserve"> MAR</t>
  </si>
  <si>
    <t>- C. AJENA</t>
  </si>
  <si>
    <t>- C. PROPIA</t>
  </si>
  <si>
    <t xml:space="preserve"> CARBÓN</t>
  </si>
  <si>
    <t>(1) No incluye el S. E. Agrario ni el S. E. Hogar</t>
  </si>
  <si>
    <t>Variación Mensual</t>
  </si>
  <si>
    <t>Incrementos</t>
  </si>
  <si>
    <t>Variación intermensual</t>
  </si>
  <si>
    <t>Variación interanual</t>
  </si>
  <si>
    <t>EVOLUCIÓN DE LA AFILIACIÓN MEDIA POR REGÍMENES</t>
  </si>
  <si>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</si>
  <si>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</si>
  <si>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</si>
  <si>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</si>
  <si>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</si>
  <si>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</si>
  <si>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</si>
  <si>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Medias Anuales</t>
  </si>
  <si>
    <t>-------</t>
  </si>
  <si>
    <t>Medias mensuales 2020</t>
  </si>
  <si>
    <t>Media 2020</t>
  </si>
  <si>
    <t>EVOLUCIÓN DE LA AFILIACIÓN MEDIA POR GÉNERO</t>
  </si>
  <si>
    <t>HOMBRES</t>
  </si>
  <si>
    <t>MUJERES</t>
  </si>
  <si>
    <t>Variación Interanual en %</t>
  </si>
  <si>
    <t>Número</t>
  </si>
  <si>
    <t>% s/total</t>
  </si>
  <si>
    <t>Hombres</t>
  </si>
  <si>
    <t>Mujeres</t>
  </si>
  <si>
    <t xml:space="preserve">  </t>
  </si>
  <si>
    <t>Género</t>
  </si>
  <si>
    <t>Nacionalidad</t>
  </si>
  <si>
    <t xml:space="preserve">EVOLUCIÓN DE LA AFILIACIÓN  MEDIA DE TRABAJADORES  EXTRANJEROS </t>
  </si>
  <si>
    <t>----</t>
  </si>
  <si>
    <t>EXTRANJEROS</t>
  </si>
  <si>
    <t>DICIEMBRE 05</t>
  </si>
  <si>
    <t>DICIEMBRE 06</t>
  </si>
  <si>
    <t>DICIEMBRE 07</t>
  </si>
  <si>
    <t>DICIEMBRE 08</t>
  </si>
  <si>
    <t>DICIEMBRE 09</t>
  </si>
  <si>
    <t>DICIEMBRE 10</t>
  </si>
  <si>
    <t>DICIEMBRE 11</t>
  </si>
  <si>
    <t>ABRIL 2012</t>
  </si>
  <si>
    <t>af</t>
  </si>
  <si>
    <t>MEDIA 2009</t>
  </si>
  <si>
    <t>general</t>
  </si>
  <si>
    <t>autónomos</t>
  </si>
  <si>
    <t>resto regímes</t>
  </si>
  <si>
    <t>total</t>
  </si>
  <si>
    <t>EVOLUCIÓN  DE LA AFILIACIÓN  MEDIA</t>
  </si>
  <si>
    <t>TOTAL SISTEMA</t>
  </si>
  <si>
    <t>TRABAJADORES EN ALTA</t>
  </si>
  <si>
    <t>ABSOLUTA</t>
  </si>
  <si>
    <t>RELATIVA</t>
  </si>
  <si>
    <t>Medios 2001</t>
  </si>
  <si>
    <t>Medios 2002</t>
  </si>
  <si>
    <t>Medios 2003</t>
  </si>
  <si>
    <t>Medios 2004</t>
  </si>
  <si>
    <t>Medios 2005</t>
  </si>
  <si>
    <t>Medios 2006</t>
  </si>
  <si>
    <t>Medios 2007</t>
  </si>
  <si>
    <t>Medios 2008</t>
  </si>
  <si>
    <t>Medios 2009</t>
  </si>
  <si>
    <t>Medios 2010</t>
  </si>
  <si>
    <t>Medios 2011</t>
  </si>
  <si>
    <t>Medios 2012</t>
  </si>
  <si>
    <t>HOGAR</t>
  </si>
  <si>
    <t>Número de Afiliados</t>
  </si>
  <si>
    <t>Tasa interanual</t>
  </si>
  <si>
    <t>e</t>
  </si>
  <si>
    <t xml:space="preserve">f </t>
  </si>
  <si>
    <t>m</t>
  </si>
  <si>
    <t>a</t>
  </si>
  <si>
    <t>j</t>
  </si>
  <si>
    <t>J</t>
  </si>
  <si>
    <t>s</t>
  </si>
  <si>
    <t>o</t>
  </si>
  <si>
    <t>n</t>
  </si>
  <si>
    <t>d</t>
  </si>
  <si>
    <t>febr.</t>
  </si>
  <si>
    <t>jn</t>
  </si>
  <si>
    <t>jl</t>
  </si>
  <si>
    <t>dic</t>
  </si>
  <si>
    <t>RÉGIMEN GENERAL</t>
  </si>
  <si>
    <t xml:space="preserve">INTEGRACIÓN DE REGÍMENES AGRARIO Y HOGAR </t>
  </si>
  <si>
    <t xml:space="preserve">     2012 (1)</t>
  </si>
  <si>
    <t>Integración Hogar y Agrario</t>
  </si>
  <si>
    <t>Se incluyen 1304 de hogar</t>
  </si>
  <si>
    <t>(1) En 2012 Integración de Hogar y Agrario</t>
  </si>
  <si>
    <t>nov.</t>
  </si>
  <si>
    <t xml:space="preserve">RÉGIMEN GENERAL </t>
  </si>
  <si>
    <t>AFILIACIÓN POR SECTORES DE ACTIVIDAD</t>
  </si>
  <si>
    <t>SECTOR ACTIVIDAD</t>
  </si>
  <si>
    <t>Variación mensual</t>
  </si>
  <si>
    <t>Variación anual</t>
  </si>
  <si>
    <t>%</t>
  </si>
  <si>
    <t>Mes</t>
  </si>
  <si>
    <t>Año</t>
  </si>
  <si>
    <t>Agricultura, Ganadería, Caza, Selvicultura y 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</si>
  <si>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</si>
  <si>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</si>
  <si>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</si>
  <si>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</si>
  <si>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Comercio;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</si>
  <si>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</si>
  <si>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</si>
  <si>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</si>
  <si>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</si>
  <si>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</si>
  <si>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Actividades Profesionales Científicas y Técnicas</t>
  </si>
  <si>
    <t>Actividades Administrativas y Servicios Auxiliares</t>
  </si>
  <si>
    <t>Administración Pública y Defensa; Seguridad Social Obligatoria</t>
  </si>
  <si>
    <t>Educación</t>
  </si>
  <si>
    <t>Actividades Sanitarias y Servicios Sociales</t>
  </si>
  <si>
    <t>Actividades Artísticas, Recreativas y de Entretenimiento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</si>
  <si>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</si>
  <si>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</si>
  <si>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</si>
  <si>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TOTAL (sin S.E. Agrario ni S.E. Hogar)</t>
  </si>
  <si>
    <t>S.E. AGRARIO</t>
  </si>
  <si>
    <t>S.E. HOGAR</t>
  </si>
  <si>
    <t>TOTAL RÉGIMEN GENERAL</t>
  </si>
  <si>
    <t xml:space="preserve">NÚMERO MEDIO DE AFILIADOS EN ALTA EN INVENTARIOS DE ENTES DE ADMINISTRACIONES PÚBLICAS POR ACTIVIDAD ECONÓMICA (CNAE 2009)
</t>
  </si>
  <si>
    <t>Diferencia</t>
  </si>
  <si>
    <t>en %</t>
  </si>
  <si>
    <t>Marzo
 2019</t>
  </si>
  <si>
    <t>Marzo
 2020</t>
  </si>
  <si>
    <t>Administración Estatal</t>
  </si>
  <si>
    <t>Administración Autónomica</t>
  </si>
  <si>
    <t>Administración Local</t>
  </si>
  <si>
    <t xml:space="preserve">Total Administración </t>
  </si>
  <si>
    <t>Con un mes de desajuste ya está actualizado</t>
  </si>
  <si>
    <t>RÉGIMEN ESPECIAL DE  TRABAJADORES  AUTÓNOMOS</t>
  </si>
  <si>
    <t>VARIACION ANUAL</t>
  </si>
  <si>
    <t>Comprobar si los incrementos coinciden con los de reg 1 (2).</t>
  </si>
  <si>
    <t xml:space="preserve">RÉGIMEN ESPECIAL DE TRABAJADORES AUTÓNOMOS </t>
  </si>
  <si>
    <t>año</t>
  </si>
  <si>
    <t>RÉGIMEN ESPECIAL DE TRABAJADORES DEL MAR</t>
  </si>
  <si>
    <t>RÉGIMEN ESPECIAL DE LA  MINERÍA DEL CARBÓN</t>
  </si>
  <si>
    <t>EVOLUCIÓN  COTIZANTES/PENSIONISTAS</t>
  </si>
  <si>
    <t>AFILIADOS</t>
  </si>
  <si>
    <t>PENSIONISTAS</t>
  </si>
  <si>
    <t>RELACION</t>
  </si>
  <si>
    <t>OCUPADOS</t>
  </si>
  <si>
    <t>EN DESEMPLEO</t>
  </si>
  <si>
    <t>AFIL./PENS</t>
  </si>
  <si>
    <t>aaa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</si>
  <si>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</si>
  <si>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</si>
  <si>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</si>
  <si>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</si>
  <si>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</si>
  <si>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</si>
  <si>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</si>
  <si>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</si>
  <si>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</si>
  <si>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</si>
  <si>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</si>
  <si>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</si>
  <si>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14</t>
  </si>
  <si>
    <t>17</t>
  </si>
  <si>
    <t>18</t>
  </si>
  <si>
    <t>19</t>
  </si>
  <si>
    <t>20</t>
  </si>
  <si>
    <t>22</t>
  </si>
  <si>
    <t>23</t>
  </si>
  <si>
    <t>24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</si>
  <si>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</si>
  <si>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</si>
  <si>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</si>
  <si>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</si>
  <si>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</si>
  <si>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</si>
  <si>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</si>
  <si>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</si>
  <si>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</si>
  <si>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</si>
  <si>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</si>
  <si>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desempleo febrero sin resta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</si>
  <si>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</si>
  <si>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</si>
  <si>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</si>
  <si>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</si>
  <si>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</si>
  <si>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</si>
  <si>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</si>
  <si>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</si>
  <si>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</si>
  <si>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</si>
  <si>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</si>
  <si>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Los datos de afiliados ocupados corresponden al último día de cada mes (no son medios como en las estadísticas anteriores), debido a la antigüedad de la serie cuando no se disponía de datos medios y a fin de que se puedan realizar comparaciones homogéneas</t>
  </si>
  <si>
    <t>AFILIACIÓN POR PROVINCIAS Y CC.AA. ABRIL 2020</t>
  </si>
  <si>
    <t xml:space="preserve">GENERAL (1) </t>
  </si>
  <si>
    <t>CARBÓN</t>
  </si>
  <si>
    <t xml:space="preserve">TOTAL </t>
  </si>
  <si>
    <t xml:space="preserve">SISTEMA 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</si>
  <si>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</si>
  <si>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</si>
  <si>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</si>
  <si>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</si>
  <si>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</si>
  <si>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</si>
  <si>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</si>
  <si>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</si>
  <si>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ANDALUCÍA</t>
  </si>
  <si>
    <t>Huesca</t>
  </si>
  <si>
    <t>Teruel</t>
  </si>
  <si>
    <t>Zaragoza</t>
  </si>
  <si>
    <t>ARAGÓN</t>
  </si>
  <si>
    <t>ASTURIAS</t>
  </si>
  <si>
    <t>ILLES BALEARS</t>
  </si>
  <si>
    <t>Las Palmas</t>
  </si>
  <si>
    <t>S.C.Tenerife</t>
  </si>
  <si>
    <t>CANARIAS</t>
  </si>
  <si>
    <t>CANTABRIA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</si>
  <si>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</si>
  <si>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</si>
  <si>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</si>
  <si>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</si>
  <si>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</si>
  <si>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</si>
  <si>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</si>
  <si>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</si>
  <si>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</si>
  <si>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CASTILLA-LEÓN</t>
  </si>
  <si>
    <t>Albacete</t>
  </si>
  <si>
    <t>Ciudad Real</t>
  </si>
  <si>
    <t>Cuenca</t>
  </si>
  <si>
    <t>Guadalajara</t>
  </si>
  <si>
    <t>Toledo</t>
  </si>
  <si>
    <t>CAST.-LA MANCHA</t>
  </si>
  <si>
    <t>Barcelona</t>
  </si>
  <si>
    <t>Girona</t>
  </si>
  <si>
    <t>Lleida</t>
  </si>
  <si>
    <t>Tarragona</t>
  </si>
  <si>
    <t>CATALUÑA</t>
  </si>
  <si>
    <t>Alicante</t>
  </si>
  <si>
    <t>Castellón</t>
  </si>
  <si>
    <t>Valencia</t>
  </si>
  <si>
    <t>C. VALENCIANA</t>
  </si>
  <si>
    <t>Badajoz</t>
  </si>
  <si>
    <t>Cáceres</t>
  </si>
  <si>
    <t>EXTREMADURA</t>
  </si>
  <si>
    <t>A Coruña</t>
  </si>
  <si>
    <t>Lugo</t>
  </si>
  <si>
    <t>Ourense</t>
  </si>
  <si>
    <t>Pontevedra</t>
  </si>
  <si>
    <t>GALICIA</t>
  </si>
  <si>
    <t>C. DE MADRID</t>
  </si>
  <si>
    <t>R. DE MURCIA</t>
  </si>
  <si>
    <t>NAVARRA</t>
  </si>
  <si>
    <t>Araba/Álava</t>
  </si>
  <si>
    <t>Gipuzkoa</t>
  </si>
  <si>
    <t>Bizkaia</t>
  </si>
  <si>
    <t>PAÍS VASCO</t>
  </si>
  <si>
    <t>LA RIOJA</t>
  </si>
  <si>
    <t>CEUTA</t>
  </si>
  <si>
    <t>MELILLA</t>
  </si>
  <si>
    <t>(1) El desglose figura en la siguiente página</t>
  </si>
  <si>
    <t>AFILIACIÓN POR PROVINCIAS Y CC.AA. ABRIL 2019</t>
  </si>
  <si>
    <t>VARIACIÓN ANUAL POR REGÍMENES</t>
  </si>
  <si>
    <t xml:space="preserve">GENERAL </t>
  </si>
  <si>
    <t>AFILIACIÓN POR PROVINCIAS Y CC.AA. RÉGIMEN GENERAL. ABRIL 2020</t>
  </si>
  <si>
    <t>S.E.HOGAR</t>
  </si>
  <si>
    <t>Se actualiza automáticamente con la pagina anterior</t>
  </si>
  <si>
    <t>Comprobación: La fila 129 tiene que ser igual a cero (puede haber uno o dos de diferencia) y la 130 siempre igual a cero</t>
  </si>
  <si>
    <t>VARIACIÓN MENSUAL Y ANUAL</t>
  </si>
  <si>
    <t>Variación  mensual</t>
  </si>
  <si>
    <t>Media julio 2007</t>
  </si>
  <si>
    <t>ALMERÍA</t>
  </si>
  <si>
    <t>CÁDIZ</t>
  </si>
  <si>
    <t xml:space="preserve">CÓRDOBA 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</si>
  <si>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</si>
  <si>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</si>
  <si>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</si>
  <si>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</si>
  <si>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</si>
  <si>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</si>
  <si>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</si>
  <si>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</si>
  <si>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ARAGON</t>
  </si>
  <si>
    <t>I. BALEARES</t>
  </si>
  <si>
    <t>LAS PALMAS</t>
  </si>
  <si>
    <t>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</si>
  <si>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</si>
  <si>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</si>
  <si>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</si>
  <si>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</si>
  <si>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</si>
  <si>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</si>
  <si>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</si>
  <si>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</si>
  <si>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</si>
  <si>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CAST-LEON</t>
  </si>
  <si>
    <t>ALBACETE</t>
  </si>
  <si>
    <t>CIUDAD REAL</t>
  </si>
  <si>
    <t>CUENCA</t>
  </si>
  <si>
    <t>GUADALAJARA</t>
  </si>
  <si>
    <t>TOLEDO</t>
  </si>
  <si>
    <t>CAST-MANCHA</t>
  </si>
  <si>
    <t>BARCELONA</t>
  </si>
  <si>
    <t>GIRONA</t>
  </si>
  <si>
    <t>LLEIDA</t>
  </si>
  <si>
    <t>TARRAGONA</t>
  </si>
  <si>
    <t>ALICANTE</t>
  </si>
  <si>
    <t>CASTELLÓN</t>
  </si>
  <si>
    <t>VALENCIA</t>
  </si>
  <si>
    <t>BADAJOZ</t>
  </si>
  <si>
    <t>CÁCERES</t>
  </si>
  <si>
    <t>A CORUÑA</t>
  </si>
  <si>
    <t>LUGO</t>
  </si>
  <si>
    <t>ORENSE</t>
  </si>
  <si>
    <t>PONTEVEDRA</t>
  </si>
  <si>
    <t>MADRID</t>
  </si>
  <si>
    <t>MURCIA</t>
  </si>
  <si>
    <t>ÁLAVA</t>
  </si>
  <si>
    <t>GUIPÚZCOA</t>
  </si>
  <si>
    <t>VIZCAYA</t>
  </si>
  <si>
    <t>Comprobación: La fila 68 tiene que ser igual a cero (puede haber uno o dos de diferencia) y la 70 siempre igual a cero</t>
  </si>
  <si>
    <t>Variación  media mensual</t>
  </si>
  <si>
    <t>Media febrero 2015</t>
  </si>
  <si>
    <t>Variación media  interanual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</si>
  <si>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</si>
  <si>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</si>
  <si>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</si>
  <si>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</si>
  <si>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</si>
  <si>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Número de empresas en Régimen General con trabajadores a fín de mes</t>
  </si>
  <si>
    <t>Número de empresas en Régimen del Mar con trabajadores a fín de mes</t>
  </si>
  <si>
    <t>Número de empresas en Régimen Especial del Carbón con trabajadores a fín de mes</t>
  </si>
  <si>
    <t>Número de empresas Total del sistema</t>
  </si>
  <si>
    <t>Afiliación diaria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</si>
  <si>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</si>
  <si>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</si>
  <si>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</si>
  <si>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</si>
  <si>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</si>
  <si>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Afiliación por Sectores de Actividad</t>
  </si>
  <si>
    <t>Número medio de afiliados en alta en  entes de administraciones públicas</t>
  </si>
  <si>
    <t>Evolución de la afiliación media. R. Mar</t>
  </si>
  <si>
    <t>Evolución de la afiliación media. R. Autónomos</t>
  </si>
  <si>
    <t>Evolución de la afiliación media. R. Carbón</t>
  </si>
  <si>
    <t>Afiliación media por Regímenes</t>
  </si>
  <si>
    <t>Evolución cotizantes-pensionistas</t>
  </si>
  <si>
    <t xml:space="preserve">Afiliación por provincias y CC.AA. </t>
  </si>
  <si>
    <t>Afiliación por provincias y CC.AA. Régimen General</t>
  </si>
  <si>
    <t>Afiliación por provincias y CC.AA.Variaciones</t>
  </si>
  <si>
    <t>CC.AA/
PROVINCIA</t>
  </si>
  <si>
    <t xml:space="preserve">Servicios
</t>
  </si>
  <si>
    <t xml:space="preserve">Total 
Sistema
</t>
  </si>
  <si>
    <t>ISLAS BALEARES</t>
  </si>
  <si>
    <t>Islas Baleares</t>
  </si>
  <si>
    <t>Santa Cruz Tenerife</t>
  </si>
  <si>
    <t>CASTILLA-LA MANCHA</t>
  </si>
  <si>
    <t>CASTILLA Y LEÓN</t>
  </si>
  <si>
    <t>COMUNIDAD VALENCIANA</t>
  </si>
  <si>
    <t>Orense</t>
  </si>
  <si>
    <t xml:space="preserve"> MADRID</t>
  </si>
  <si>
    <t>Álava</t>
  </si>
  <si>
    <t>Gipúzkoa</t>
  </si>
  <si>
    <t>Ceuta</t>
  </si>
  <si>
    <t>Melilla</t>
  </si>
  <si>
    <t>TOTALES</t>
  </si>
  <si>
    <t>ERTE</t>
  </si>
  <si>
    <t>NO FUERZA MAYOR (30 de abril)</t>
  </si>
  <si>
    <t>FUERZA MAYOR (30 de abril)</t>
  </si>
  <si>
    <t>MEDIA ABRIL
(FUERZA MAYOR)</t>
  </si>
  <si>
    <t xml:space="preserve">                                 TRABAJADORES EN SITUACIÓN DE ERTE</t>
  </si>
  <si>
    <t>ERTE Sectores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</si>
  <si>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</si>
  <si>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</si>
  <si>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</si>
  <si>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</si>
  <si>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</si>
  <si>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</si>
  <si>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</si>
  <si>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</si>
  <si>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</si>
  <si>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</si>
  <si>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</si>
  <si>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</si>
  <si>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</si>
  <si>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</si>
  <si>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</si>
  <si>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</si>
  <si>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</si>
  <si>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</si>
  <si>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</si>
  <si>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</si>
  <si>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</si>
  <si>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</si>
  <si>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</si>
  <si>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</si>
  <si>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</si>
  <si>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</si>
  <si>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</si>
  <si>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</si>
  <si>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</si>
  <si>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</si>
  <si>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</si>
  <si>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</si>
  <si>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</si>
  <si>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</si>
  <si>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</si>
  <si>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</si>
  <si>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</si>
  <si>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</si>
  <si>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</si>
  <si>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</si>
  <si>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</si>
  <si>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</si>
  <si>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</si>
  <si>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Transporte terrestre y por tubería</t>
  </si>
  <si>
    <t>Transporte marítimo y por vías navegables interiores</t>
  </si>
  <si>
    <t>Transporte aéreo</t>
  </si>
  <si>
    <t>Almacenamiento y actividades anexas al transporte</t>
  </si>
  <si>
    <t>Actividades postales y de correos</t>
  </si>
  <si>
    <t>Servicios de alojamiento</t>
  </si>
  <si>
    <t>Servicios de comidas y bebidas</t>
  </si>
  <si>
    <t>Edición</t>
  </si>
  <si>
    <t>Actividades cinematográficas, de vídeo y de programas de televisión, grabación de sonido y edición musical</t>
  </si>
  <si>
    <t>Actividades de programación y emisión de radio y televisión</t>
  </si>
  <si>
    <t>Telecomunicaciones</t>
  </si>
  <si>
    <t>Programación, consultoría y otras actividades relacionadas con la informática</t>
  </si>
  <si>
    <t>Servicios de información</t>
  </si>
  <si>
    <t>Servicios financieros, excepto seguros y fondos de pensiones</t>
  </si>
  <si>
    <t>Seguros, reaseguros y fondos de pensiones, excepto Seguridad Social obligatoria</t>
  </si>
  <si>
    <t>Actividades auxiliares a los servicios financieros y a los seguros</t>
  </si>
  <si>
    <t>Actividades inmobiliarias</t>
  </si>
  <si>
    <t>Actividades jurídicas y de contabilidad</t>
  </si>
  <si>
    <t>Actividades de las sedes centrales; actividades de consultoría de gestión empresarial</t>
  </si>
  <si>
    <t>Servicios técnicos de arquitectura e ingeniería; ensayos y análisis técnicos</t>
  </si>
  <si>
    <t>Investigación y desarrollo</t>
  </si>
  <si>
    <t>Publicidad y estudios de mercado</t>
  </si>
  <si>
    <t>Otras actividades profesionales, científicas y técnicas</t>
  </si>
  <si>
    <t>Actividades veterinarias</t>
  </si>
  <si>
    <t>Actividades de alquiler</t>
  </si>
  <si>
    <t>Actividades relacionadas con el empleo</t>
  </si>
  <si>
    <t>Actividades de agencias de viajes, operadores turísticos, servicios de reservas y actividades relacionadas con los mismos</t>
  </si>
  <si>
    <t>Actividades de seguridad e investigación</t>
  </si>
  <si>
    <t>Servicios a edificios y actividades de jardinería</t>
  </si>
  <si>
    <t>Actividades administrativas de oficina y otras actividades auxiliares a las empresas</t>
  </si>
  <si>
    <t>Administración Pública y defensa; Seguridad Social obligatoria</t>
  </si>
  <si>
    <t>Actividades sanitarias</t>
  </si>
  <si>
    <t>Asistencia en establecimientos residenciales</t>
  </si>
  <si>
    <t>Actividades de servicios sociales sin alojamiento</t>
  </si>
  <si>
    <t>Actividades de creación, artísticas y espectáculos</t>
  </si>
  <si>
    <t>Actividades de bibliotecas, archivos, museos y otras actividades culturales</t>
  </si>
  <si>
    <t>Actividades de juegos de azar y apuestas</t>
  </si>
  <si>
    <t>Actividades deportivas, recreativas y de entretenimiento</t>
  </si>
  <si>
    <t>Actividades asociativas</t>
  </si>
  <si>
    <t>Reparación de ordenadores, efectos personales y artículos de uso doméstico</t>
  </si>
  <si>
    <t>Otros servicios personales</t>
  </si>
  <si>
    <t>Actividades de los hogares como empleadores de personal doméstico</t>
  </si>
  <si>
    <t>Actividades de los hogares como productores de bienes y servicios para uso propio</t>
  </si>
  <si>
    <t>Actividades de organizaciones y organismos extraterritoriales</t>
  </si>
  <si>
    <t>PROMEDIO
ABRIL</t>
  </si>
  <si>
    <t>SECTORES</t>
  </si>
  <si>
    <t xml:space="preserve">                     ERTE FUERZA MAYOR POR SECTORES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</si>
</sst>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[$-C0A]mmm\-yy;@"/>
    <numFmt numFmtId="167" formatCode="#,##0_ ;[Red]\-#,##0\ "/>
    <numFmt numFmtId="168" formatCode="#,##0_ ;\-#,##0\ "/>
    <numFmt numFmtId="169" formatCode="#,##0\ \ "/>
    <numFmt numFmtId="170" formatCode="#,##0_ ;[Red]\-#,##0\ \ \ \ "/>
    <numFmt numFmtId="171" formatCode="[$-C0A]d\-mmm;@"/>
    <numFmt numFmtId="172" formatCode="d\-m"/>
    <numFmt numFmtId="173" formatCode="d\-mmm"/>
    <numFmt numFmtId="174" formatCode="#,##0\ "/>
    <numFmt numFmtId="175" formatCode="0.00_ ;[Red]\-0.00\ "/>
    <numFmt numFmtId="176" formatCode="#,##0_ ;[Red]\-#,##0\ \ "/>
    <numFmt numFmtId="177" formatCode="d\-mmm\-yyyy"/>
    <numFmt numFmtId="178" formatCode="mmmm\-yy"/>
    <numFmt numFmtId="179" formatCode="#,##0.00\ \ "/>
    <numFmt numFmtId="180" formatCode="[$-C0A]d\-mmm\-yy;@"/>
    <numFmt numFmtId="181" formatCode="#,##0.00_ ;[Red]\-#,##0.00\ "/>
    <numFmt numFmtId="182" formatCode="_-* #,##0\ _P_t_s_-;\-* #,##0\ _P_t_s_-;_-* &quot;-&quot;\ _P_t_s_-;_-@_-"/>
    <numFmt numFmtId="183" formatCode="0.00_ ;\-0.00\ "/>
    <numFmt numFmtId="184" formatCode="0.00_ ;[Red]\-0.00\ \ "/>
    <numFmt numFmtId="185" formatCode="0.0"/>
    <numFmt numFmtId="186" formatCode="#,##0.00_ ;\-#,##0.00\ "/>
    <numFmt numFmtId="187" formatCode="d\-m\-yy"/>
    <numFmt numFmtId="188" formatCode="_-* #,##0\ _€_-;\-* #,##0\ _€_-;_-* &quot;-&quot;??\ _€_-;_-@_-"/>
  </numFmts>
  <fonts count="200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Cambria"/>
      <family val="1"/>
    </font>
    <font>
      <b/>
      <sz val="12"/>
      <color indexed="16"/>
      <name val="Cambria"/>
      <family val="1"/>
    </font>
    <font>
      <sz val="9"/>
      <name val="Cambria"/>
      <family val="1"/>
    </font>
    <font>
      <b/>
      <sz val="10"/>
      <name val="Cambria"/>
      <family val="1"/>
    </font>
    <font>
      <b/>
      <sz val="9"/>
      <name val="Cambria"/>
      <family val="1"/>
    </font>
    <font>
      <sz val="10"/>
      <name val="Arial"/>
      <family val="2"/>
    </font>
    <font>
      <b/>
      <sz val="9"/>
      <color indexed="8"/>
      <name val="Cambria"/>
      <family val="1"/>
    </font>
    <font>
      <b/>
      <sz val="10"/>
      <color indexed="16"/>
      <name val="Cambria"/>
      <family val="1"/>
    </font>
    <font>
      <sz val="10"/>
      <color indexed="10"/>
      <name val="Times New Roman"/>
      <family val="1"/>
    </font>
    <font>
      <sz val="10"/>
      <color indexed="10"/>
      <name val="Arial"/>
      <family val="2"/>
    </font>
    <font>
      <sz val="10"/>
      <color indexed="16"/>
      <name val="Cambria"/>
      <family val="1"/>
    </font>
    <font>
      <b/>
      <i/>
      <sz val="11"/>
      <name val="Calibri"/>
      <family val="2"/>
    </font>
    <font>
      <sz val="16"/>
      <color indexed="16"/>
      <name val="Calibri"/>
      <family val="2"/>
    </font>
    <font>
      <sz val="16"/>
      <name val="Cambria"/>
      <family val="1"/>
    </font>
    <font>
      <sz val="9"/>
      <name val="Gill Sans"/>
      <family val="2"/>
    </font>
    <font>
      <b/>
      <sz val="9"/>
      <name val="Gill Sans"/>
      <family val="2"/>
    </font>
    <font>
      <sz val="10"/>
      <color indexed="16"/>
      <name val="Cambria"/>
      <family val="1"/>
    </font>
    <font>
      <b/>
      <sz val="10"/>
      <color indexed="16"/>
      <name val="Cambria"/>
      <family val="1"/>
    </font>
    <font>
      <b/>
      <sz val="10"/>
      <color indexed="8"/>
      <name val="Cambria"/>
      <family val="1"/>
    </font>
    <font>
      <sz val="10"/>
      <color indexed="8"/>
      <name val="Cambria"/>
      <family val="1"/>
    </font>
    <font>
      <sz val="10"/>
      <name val="Calibri"/>
      <family val="2"/>
    </font>
    <font>
      <sz val="10"/>
      <color indexed="10"/>
      <name val="Cambria"/>
      <family val="1"/>
    </font>
    <font>
      <sz val="10"/>
      <color indexed="8"/>
      <name val="Cambria"/>
      <family val="1"/>
    </font>
    <font>
      <b/>
      <sz val="12"/>
      <color indexed="10"/>
      <name val="Cambria"/>
      <family val="1"/>
    </font>
    <font>
      <b/>
      <sz val="11"/>
      <color indexed="8"/>
      <name val="Cambria"/>
      <family val="1"/>
    </font>
    <font>
      <sz val="11"/>
      <color indexed="8"/>
      <name val="Cambria"/>
      <family val="1"/>
    </font>
    <font>
      <b/>
      <sz val="10"/>
      <color indexed="10"/>
      <name val="Cambria"/>
      <family val="1"/>
    </font>
    <font>
      <b/>
      <sz val="10"/>
      <color indexed="8"/>
      <name val="Cambria"/>
      <family val="1"/>
    </font>
    <font>
      <b/>
      <sz val="11"/>
      <color indexed="16"/>
      <name val="Cambria"/>
      <family val="1"/>
    </font>
    <font>
      <b/>
      <sz val="12"/>
      <color indexed="60"/>
      <name val="Cambria"/>
      <family val="1"/>
    </font>
    <font>
      <b/>
      <sz val="11"/>
      <color indexed="60"/>
      <name val="Cambria"/>
      <family val="1"/>
    </font>
    <font>
      <sz val="12"/>
      <color indexed="8"/>
      <name val="Cambria"/>
      <family val="1"/>
    </font>
    <font>
      <sz val="12"/>
      <color indexed="8"/>
      <name val="Calibri"/>
      <family val="2"/>
    </font>
    <font>
      <b/>
      <sz val="10"/>
      <color indexed="60"/>
      <name val="Cambria"/>
      <family val="1"/>
    </font>
    <font>
      <sz val="10"/>
      <color indexed="8"/>
      <name val="Cambria"/>
      <family val="1"/>
    </font>
    <font>
      <sz val="10"/>
      <color indexed="8"/>
      <name val="Calibri"/>
      <family val="2"/>
    </font>
    <font>
      <b/>
      <sz val="12"/>
      <color indexed="8"/>
      <name val="Cambria"/>
      <family val="1"/>
    </font>
    <font>
      <b/>
      <sz val="10"/>
      <color indexed="10"/>
      <name val="Cambria"/>
      <family val="1"/>
    </font>
    <font>
      <sz val="9"/>
      <name val="Arial"/>
      <family val="2"/>
    </font>
    <font>
      <sz val="10"/>
      <color indexed="10"/>
      <name val="Cambria"/>
      <family val="1"/>
    </font>
    <font>
      <b/>
      <sz val="14"/>
      <color indexed="12"/>
      <name val="Cambria"/>
      <family val="1"/>
    </font>
    <font>
      <b/>
      <sz val="9"/>
      <name val="Arial"/>
      <family val="2"/>
    </font>
    <font>
      <b/>
      <sz val="10"/>
      <color indexed="8"/>
      <name val="Cambria"/>
      <family val="1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1"/>
      <name val="Arial"/>
      <family val="2"/>
    </font>
    <font>
      <sz val="12"/>
      <name val="Arial"/>
      <family val="2"/>
    </font>
    <font>
      <b/>
      <sz val="11"/>
      <color indexed="10"/>
      <name val="Cambria"/>
      <family val="1"/>
    </font>
    <font>
      <sz val="11"/>
      <color indexed="8"/>
      <name val="Cambria"/>
      <family val="1"/>
    </font>
    <font>
      <sz val="10"/>
      <color indexed="11"/>
      <name val="Cambria"/>
      <family val="1"/>
    </font>
    <font>
      <b/>
      <sz val="14"/>
      <name val="Cambria"/>
      <family val="1"/>
    </font>
    <font>
      <b/>
      <sz val="8"/>
      <name val="Arial"/>
      <family val="2"/>
    </font>
    <font>
      <sz val="12"/>
      <color indexed="60"/>
      <name val="Cambria"/>
      <family val="1"/>
    </font>
    <font>
      <b/>
      <sz val="12"/>
      <color indexed="12"/>
      <name val="Cambria"/>
      <family val="1"/>
    </font>
    <font>
      <b/>
      <sz val="11"/>
      <name val="Gill Sans"/>
      <family val="2"/>
    </font>
    <font>
      <b/>
      <sz val="10"/>
      <name val="Calibri"/>
      <family val="2"/>
    </font>
    <font>
      <b/>
      <sz val="10"/>
      <name val="Gill Sans"/>
      <family val="2"/>
    </font>
    <font>
      <sz val="8"/>
      <name val="Gill Sans"/>
      <family val="2"/>
    </font>
    <font>
      <sz val="10"/>
      <name val="Gill Sans"/>
      <family val="2"/>
    </font>
    <font>
      <b/>
      <sz val="10"/>
      <color indexed="12"/>
      <name val="Cambria"/>
      <family val="1"/>
    </font>
    <font>
      <b/>
      <sz val="14"/>
      <color indexed="12"/>
      <name val="Gill Sans"/>
      <family val="2"/>
    </font>
    <font>
      <b/>
      <i/>
      <sz val="10"/>
      <color indexed="60"/>
      <name val="Cambria"/>
      <family val="1"/>
    </font>
    <font>
      <sz val="11"/>
      <name val="Gill Sans"/>
      <family val="2"/>
    </font>
    <font>
      <b/>
      <sz val="14"/>
      <color indexed="8"/>
      <name val="Cambria"/>
      <family val="1"/>
    </font>
    <font>
      <sz val="14"/>
      <color indexed="8"/>
      <name val="Cambria"/>
      <family val="1"/>
    </font>
    <font>
      <b/>
      <i/>
      <sz val="10"/>
      <color indexed="8"/>
      <name val="Cambria"/>
      <family val="1"/>
    </font>
    <font>
      <b/>
      <sz val="11"/>
      <color indexed="8"/>
      <name val="Cambria"/>
      <family val="1"/>
    </font>
    <font>
      <b/>
      <i/>
      <sz val="10"/>
      <color indexed="16"/>
      <name val="Cambria"/>
      <family val="1"/>
    </font>
    <font>
      <sz val="18"/>
      <color indexed="9"/>
      <name val="Calibri"/>
      <family val="2"/>
    </font>
    <font>
      <b/>
      <sz val="8"/>
      <color indexed="8"/>
      <name val="Verdana"/>
      <family val="2"/>
    </font>
    <font>
      <sz val="18"/>
      <color indexed="10"/>
      <name val="Calibri"/>
      <family val="2"/>
    </font>
    <font>
      <b/>
      <sz val="10"/>
      <color indexed="10"/>
      <name val="Cambria"/>
      <family val="1"/>
    </font>
    <font>
      <b/>
      <sz val="8"/>
      <color indexed="10"/>
      <name val="Cambria"/>
      <family val="1"/>
    </font>
    <font>
      <sz val="8"/>
      <color indexed="10"/>
      <name val="Cambria"/>
      <family val="1"/>
    </font>
    <font>
      <b/>
      <sz val="24"/>
      <color indexed="8"/>
      <name val="Cambria"/>
      <family val="1"/>
    </font>
    <font>
      <sz val="8"/>
      <color indexed="8"/>
      <name val="Cambria"/>
      <family val="1"/>
    </font>
    <font>
      <b/>
      <sz val="10"/>
      <color indexed="60"/>
      <name val="Calibri"/>
      <family val="2"/>
    </font>
    <font>
      <b/>
      <sz val="14"/>
      <color indexed="60"/>
      <name val="Cambria"/>
      <family val="1"/>
    </font>
    <font>
      <b/>
      <i/>
      <sz val="10"/>
      <color indexed="16"/>
      <name val="Calibri"/>
      <family val="2"/>
    </font>
    <font>
      <b/>
      <sz val="9"/>
      <color indexed="16"/>
      <name val="Cambria"/>
      <family val="1"/>
    </font>
    <font>
      <i/>
      <sz val="10"/>
      <name val="Arial"/>
      <family val="2"/>
    </font>
    <font>
      <sz val="10"/>
      <color indexed="8"/>
      <name val="Calibri"/>
      <family val="2"/>
    </font>
    <font>
      <b/>
      <sz val="8"/>
      <color indexed="62"/>
      <name val="Verdana"/>
      <family val="2"/>
    </font>
    <font>
      <b/>
      <sz val="8"/>
      <color indexed="56"/>
      <name val="Verdana"/>
      <family val="2"/>
    </font>
    <font>
      <b/>
      <sz val="16"/>
      <name val="Arial"/>
      <family val="2"/>
    </font>
    <font>
      <b/>
      <sz val="11"/>
      <name val="Cambria"/>
      <family val="1"/>
    </font>
    <font>
      <sz val="10"/>
      <color indexed="8"/>
      <name val="Gill Sans"/>
      <family val="2"/>
    </font>
    <font>
      <b/>
      <sz val="10"/>
      <color indexed="8"/>
      <name val="Gill Sans"/>
      <family val="2"/>
    </font>
    <font>
      <sz val="9"/>
      <color indexed="12"/>
      <name val="Arial"/>
      <family val="2"/>
    </font>
    <font>
      <b/>
      <sz val="9"/>
      <color indexed="8"/>
      <name val="Arial"/>
      <family val="2"/>
    </font>
    <font>
      <b/>
      <sz val="9"/>
      <color indexed="12"/>
      <name val="Arial"/>
      <family val="2"/>
    </font>
    <font>
      <sz val="9"/>
      <color indexed="8"/>
      <name val="Arial"/>
      <family val="2"/>
    </font>
    <font>
      <b/>
      <sz val="10"/>
      <color indexed="10"/>
      <name val="Arial"/>
      <family val="2"/>
    </font>
    <font>
      <b/>
      <sz val="12"/>
      <color indexed="8"/>
      <name val="Cambria"/>
      <family val="1"/>
    </font>
    <font>
      <b/>
      <sz val="11"/>
      <color indexed="12"/>
      <name val="Arial"/>
      <family val="2"/>
    </font>
    <font>
      <sz val="8"/>
      <name val="Arial"/>
      <family val="2"/>
    </font>
    <font>
      <sz val="16"/>
      <color indexed="10"/>
      <name val="Gill Sans"/>
      <family val="2"/>
    </font>
    <font>
      <sz val="15"/>
      <name val="SWISS"/>
    </font>
    <font>
      <b/>
      <sz val="10"/>
      <name val="SWISS"/>
    </font>
    <font>
      <sz val="10"/>
      <color indexed="10"/>
      <name val="Calibri"/>
      <family val="2"/>
    </font>
    <font>
      <sz val="11"/>
      <color indexed="10"/>
      <name val="Gill Sans"/>
      <family val="2"/>
    </font>
    <font>
      <b/>
      <sz val="10"/>
      <color indexed="10"/>
      <name val="Calibri"/>
      <family val="2"/>
    </font>
    <font>
      <b/>
      <sz val="12"/>
      <color indexed="62"/>
      <name val="Cambria"/>
      <family val="1"/>
    </font>
    <font>
      <b/>
      <sz val="9"/>
      <color indexed="11"/>
      <name val="Arial"/>
      <family val="2"/>
    </font>
    <font>
      <sz val="8"/>
      <color indexed="8"/>
      <name val="Verdana"/>
      <family val="2"/>
    </font>
    <font>
      <b/>
      <sz val="10"/>
      <color indexed="10"/>
      <name val="Arial"/>
      <family val="2"/>
    </font>
    <font>
      <b/>
      <i/>
      <sz val="10"/>
      <name val="Cambria"/>
      <family val="1"/>
    </font>
    <font>
      <b/>
      <sz val="12"/>
      <name val="Cambria"/>
      <family val="1"/>
    </font>
    <font>
      <sz val="10"/>
      <color indexed="23"/>
      <name val="Calibri"/>
      <family val="2"/>
    </font>
    <font>
      <b/>
      <sz val="12"/>
      <color indexed="16"/>
      <name val="Cambria"/>
      <family val="1"/>
    </font>
    <font>
      <sz val="10"/>
      <color indexed="16"/>
      <name val="Cambria"/>
      <family val="1"/>
    </font>
    <font>
      <sz val="10"/>
      <color indexed="12"/>
      <name val="Gill Sans"/>
      <family val="2"/>
    </font>
    <font>
      <b/>
      <sz val="11"/>
      <color indexed="23"/>
      <name val="Calibri"/>
      <family val="2"/>
    </font>
    <font>
      <b/>
      <sz val="10"/>
      <color indexed="23"/>
      <name val="Calibri"/>
      <family val="2"/>
    </font>
    <font>
      <b/>
      <sz val="10"/>
      <color indexed="16"/>
      <name val="Calibri"/>
      <family val="2"/>
    </font>
    <font>
      <sz val="12"/>
      <name val="Cambria"/>
      <family val="1"/>
    </font>
    <font>
      <sz val="10"/>
      <color indexed="23"/>
      <name val="Cambria"/>
      <family val="1"/>
    </font>
    <font>
      <b/>
      <sz val="11"/>
      <color indexed="23"/>
      <name val="Cambria"/>
      <family val="1"/>
    </font>
    <font>
      <b/>
      <sz val="10"/>
      <color indexed="23"/>
      <name val="Cambria"/>
      <family val="1"/>
    </font>
    <font>
      <sz val="8"/>
      <name val="Cambria"/>
      <family val="1"/>
    </font>
    <font>
      <sz val="12"/>
      <name val="Calibri"/>
      <family val="2"/>
    </font>
    <font>
      <b/>
      <sz val="12"/>
      <name val="Calibri"/>
      <family val="2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indexed="8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0"/>
      <color indexed="9"/>
      <name val="Times New Roman"/>
      <family val="1"/>
    </font>
    <font>
      <sz val="10"/>
      <color indexed="9"/>
      <name val="Arial"/>
      <family val="2"/>
    </font>
    <font>
      <sz val="11"/>
      <color indexed="9"/>
      <name val="Cambria"/>
      <family val="1"/>
    </font>
    <font>
      <b/>
      <sz val="11"/>
      <color indexed="9"/>
      <name val="Cambria"/>
      <family val="1"/>
    </font>
    <font>
      <sz val="10"/>
      <color indexed="9"/>
      <name val="Cambria"/>
      <family val="1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  <font>
      <sz val="14"/>
      <color indexed="9"/>
      <name val="Calibri"/>
      <family val="2"/>
    </font>
    <font>
      <b/>
      <sz val="8"/>
      <color indexed="9"/>
      <name val="Arial"/>
      <family val="2"/>
    </font>
    <font>
      <b/>
      <sz val="8"/>
      <color indexed="9"/>
      <name val="Gill Sans"/>
      <family val="2"/>
    </font>
    <font>
      <sz val="9"/>
      <color indexed="9"/>
      <name val="Arial"/>
      <family val="2"/>
    </font>
    <font>
      <b/>
      <sz val="10"/>
      <color indexed="9"/>
      <name val="Cambria"/>
      <family val="1"/>
    </font>
    <font>
      <b/>
      <sz val="10"/>
      <color indexed="9"/>
      <name val="Cambria"/>
      <family val="1"/>
    </font>
    <font>
      <b/>
      <sz val="11"/>
      <color indexed="9"/>
      <name val="Arial"/>
      <family val="2"/>
    </font>
    <font>
      <sz val="9"/>
      <color indexed="9"/>
      <name val="Cambria"/>
      <family val="1"/>
    </font>
    <font>
      <sz val="8"/>
      <color indexed="9"/>
      <name val="Arial"/>
      <family val="2"/>
    </font>
    <font>
      <sz val="10"/>
      <color indexed="9"/>
      <name val="Gill Sans"/>
      <family val="2"/>
    </font>
    <font>
      <b/>
      <sz val="10"/>
      <color indexed="9"/>
      <name val="Gill Sans"/>
      <family val="2"/>
    </font>
    <font>
      <b/>
      <sz val="9"/>
      <color indexed="9"/>
      <name val="Cambria"/>
      <family val="1"/>
    </font>
    <font>
      <sz val="13"/>
      <color indexed="9"/>
      <name val="Cambria"/>
      <family val="1"/>
    </font>
    <font>
      <sz val="10"/>
      <color indexed="9"/>
      <name val="Calibri"/>
      <family val="2"/>
    </font>
    <font>
      <b/>
      <sz val="12"/>
      <color indexed="9"/>
      <name val="Cambria"/>
      <family val="1"/>
    </font>
    <font>
      <b/>
      <sz val="9"/>
      <color indexed="9"/>
      <name val="Arial"/>
      <family val="2"/>
    </font>
    <font>
      <sz val="12"/>
      <color indexed="9"/>
      <name val="Arial"/>
      <family val="2"/>
    </font>
    <font>
      <sz val="11"/>
      <color indexed="9"/>
      <name val="Calibri"/>
      <family val="2"/>
    </font>
    <font>
      <sz val="10"/>
      <name val="Arial"/>
      <family val="2"/>
    </font>
    <font>
      <b/>
      <sz val="14"/>
      <color indexed="10"/>
      <name val="Cambria"/>
      <family val="1"/>
    </font>
    <font>
      <b/>
      <sz val="14"/>
      <color indexed="60"/>
      <name val="Cambria"/>
      <family val="1"/>
    </font>
    <font>
      <b/>
      <sz val="12"/>
      <color indexed="10"/>
      <name val="Cambria"/>
      <family val="1"/>
    </font>
    <font>
      <sz val="11"/>
      <name val="Calibri"/>
      <family val="2"/>
    </font>
    <font>
      <b/>
      <sz val="9"/>
      <color indexed="22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Gill Sans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65"/>
        <bgColor indexed="9"/>
      </patternFill>
    </fill>
    <fill>
      <patternFill patternType="mediumGray">
        <fgColor indexed="9"/>
      </patternFill>
    </fill>
    <fill>
      <patternFill patternType="mediumGray">
        <fgColor indexed="9"/>
        <bgColor indexed="22"/>
      </patternFill>
    </fill>
    <fill>
      <patternFill patternType="mediumGray">
        <fgColor indexed="9"/>
        <bgColor indexed="46"/>
      </patternFill>
    </fill>
    <fill>
      <patternFill patternType="solid">
        <fgColor indexed="13"/>
        <bgColor indexed="64"/>
      </patternFill>
    </fill>
    <fill>
      <patternFill patternType="solid">
        <fgColor indexed="9"/>
      </patternFill>
    </fill>
    <fill>
      <patternFill patternType="solid">
        <fgColor indexed="63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9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64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12"/>
      </top>
      <bottom/>
      <diagonal/>
    </border>
    <border>
      <left/>
      <right/>
      <top/>
      <bottom style="medium">
        <color indexed="12"/>
      </bottom>
      <diagonal/>
    </border>
  </borders>
  <cellStyleXfs count="147">
    <xf numFmtId="0" fontId="0" fillId="0" borderId="0" applyBorder="0"/>
    <xf numFmtId="0" fontId="128" fillId="2" borderId="0" applyNumberFormat="0" applyBorder="0" applyAlignment="0" applyProtection="0"/>
    <xf numFmtId="0" fontId="128" fillId="3" borderId="0" applyNumberFormat="0" applyBorder="0" applyAlignment="0" applyProtection="0"/>
    <xf numFmtId="0" fontId="128" fillId="4" borderId="0" applyNumberFormat="0" applyBorder="0" applyAlignment="0" applyProtection="0"/>
    <xf numFmtId="0" fontId="128" fillId="5" borderId="0" applyNumberFormat="0" applyBorder="0" applyAlignment="0" applyProtection="0"/>
    <xf numFmtId="0" fontId="128" fillId="6" borderId="0" applyNumberFormat="0" applyBorder="0" applyAlignment="0" applyProtection="0"/>
    <xf numFmtId="0" fontId="128" fillId="7" borderId="0" applyNumberFormat="0" applyBorder="0" applyAlignment="0" applyProtection="0"/>
    <xf numFmtId="0" fontId="129" fillId="2" borderId="0" applyNumberFormat="0" applyBorder="0" applyAlignment="0" applyProtection="0"/>
    <xf numFmtId="0" fontId="129" fillId="3" borderId="0" applyNumberFormat="0" applyBorder="0" applyAlignment="0" applyProtection="0"/>
    <xf numFmtId="0" fontId="129" fillId="4" borderId="0" applyNumberFormat="0" applyBorder="0" applyAlignment="0" applyProtection="0"/>
    <xf numFmtId="0" fontId="129" fillId="5" borderId="0" applyNumberFormat="0" applyBorder="0" applyAlignment="0" applyProtection="0"/>
    <xf numFmtId="0" fontId="129" fillId="6" borderId="0" applyNumberFormat="0" applyBorder="0" applyAlignment="0" applyProtection="0"/>
    <xf numFmtId="0" fontId="129" fillId="7" borderId="0" applyNumberFormat="0" applyBorder="0" applyAlignment="0" applyProtection="0"/>
    <xf numFmtId="0" fontId="128" fillId="8" borderId="0" applyNumberFormat="0" applyBorder="0" applyAlignment="0" applyProtection="0"/>
    <xf numFmtId="0" fontId="128" fillId="9" borderId="0" applyNumberFormat="0" applyBorder="0" applyAlignment="0" applyProtection="0"/>
    <xf numFmtId="0" fontId="128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8" borderId="0" applyNumberFormat="0" applyBorder="0" applyAlignment="0" applyProtection="0"/>
    <xf numFmtId="0" fontId="128" fillId="11" borderId="0" applyNumberFormat="0" applyBorder="0" applyAlignment="0" applyProtection="0"/>
    <xf numFmtId="0" fontId="129" fillId="8" borderId="0" applyNumberFormat="0" applyBorder="0" applyAlignment="0" applyProtection="0"/>
    <xf numFmtId="0" fontId="129" fillId="9" borderId="0" applyNumberFormat="0" applyBorder="0" applyAlignment="0" applyProtection="0"/>
    <xf numFmtId="0" fontId="129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8" borderId="0" applyNumberFormat="0" applyBorder="0" applyAlignment="0" applyProtection="0"/>
    <xf numFmtId="0" fontId="129" fillId="11" borderId="0" applyNumberFormat="0" applyBorder="0" applyAlignment="0" applyProtection="0"/>
    <xf numFmtId="0" fontId="130" fillId="12" borderId="0" applyNumberFormat="0" applyBorder="0" applyAlignment="0" applyProtection="0"/>
    <xf numFmtId="0" fontId="130" fillId="9" borderId="0" applyNumberFormat="0" applyBorder="0" applyAlignment="0" applyProtection="0"/>
    <xf numFmtId="0" fontId="130" fillId="10" borderId="0" applyNumberFormat="0" applyBorder="0" applyAlignment="0" applyProtection="0"/>
    <xf numFmtId="0" fontId="130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5" borderId="0" applyNumberFormat="0" applyBorder="0" applyAlignment="0" applyProtection="0"/>
    <xf numFmtId="0" fontId="131" fillId="12" borderId="0" applyNumberFormat="0" applyBorder="0" applyAlignment="0" applyProtection="0"/>
    <xf numFmtId="0" fontId="131" fillId="9" borderId="0" applyNumberFormat="0" applyBorder="0" applyAlignment="0" applyProtection="0"/>
    <xf numFmtId="0" fontId="131" fillId="10" borderId="0" applyNumberFormat="0" applyBorder="0" applyAlignment="0" applyProtection="0"/>
    <xf numFmtId="0" fontId="131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5" borderId="0" applyNumberFormat="0" applyBorder="0" applyAlignment="0" applyProtection="0"/>
    <xf numFmtId="0" fontId="130" fillId="16" borderId="0" applyNumberFormat="0" applyBorder="0" applyAlignment="0" applyProtection="0"/>
    <xf numFmtId="0" fontId="130" fillId="17" borderId="0" applyNumberFormat="0" applyBorder="0" applyAlignment="0" applyProtection="0"/>
    <xf numFmtId="0" fontId="130" fillId="18" borderId="0" applyNumberFormat="0" applyBorder="0" applyAlignment="0" applyProtection="0"/>
    <xf numFmtId="0" fontId="130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9" borderId="0" applyNumberFormat="0" applyBorder="0" applyAlignment="0" applyProtection="0"/>
    <xf numFmtId="0" fontId="132" fillId="3" borderId="0" applyNumberFormat="0" applyBorder="0" applyAlignment="0" applyProtection="0"/>
    <xf numFmtId="0" fontId="133" fillId="4" borderId="0" applyNumberFormat="0" applyBorder="0" applyAlignment="0" applyProtection="0"/>
    <xf numFmtId="0" fontId="134" fillId="20" borderId="1" applyNumberFormat="0" applyAlignment="0" applyProtection="0"/>
    <xf numFmtId="0" fontId="135" fillId="20" borderId="1" applyNumberFormat="0" applyAlignment="0" applyProtection="0"/>
    <xf numFmtId="0" fontId="136" fillId="21" borderId="2" applyNumberFormat="0" applyAlignment="0" applyProtection="0"/>
    <xf numFmtId="0" fontId="137" fillId="0" borderId="3" applyNumberFormat="0" applyFill="0" applyAlignment="0" applyProtection="0"/>
    <xf numFmtId="0" fontId="138" fillId="21" borderId="2" applyNumberFormat="0" applyAlignment="0" applyProtection="0"/>
    <xf numFmtId="0" fontId="139" fillId="0" borderId="0" applyNumberFormat="0" applyFill="0" applyBorder="0" applyAlignment="0" applyProtection="0"/>
    <xf numFmtId="0" fontId="131" fillId="16" borderId="0" applyNumberFormat="0" applyBorder="0" applyAlignment="0" applyProtection="0"/>
    <xf numFmtId="0" fontId="131" fillId="17" borderId="0" applyNumberFormat="0" applyBorder="0" applyAlignment="0" applyProtection="0"/>
    <xf numFmtId="0" fontId="131" fillId="18" borderId="0" applyNumberFormat="0" applyBorder="0" applyAlignment="0" applyProtection="0"/>
    <xf numFmtId="0" fontId="131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9" borderId="0" applyNumberFormat="0" applyBorder="0" applyAlignment="0" applyProtection="0"/>
    <xf numFmtId="0" fontId="140" fillId="7" borderId="1" applyNumberFormat="0" applyAlignment="0" applyProtection="0"/>
    <xf numFmtId="44" fontId="11" fillId="0" borderId="0" applyFont="0" applyFill="0" applyBorder="0" applyAlignment="0" applyProtection="0"/>
    <xf numFmtId="0" fontId="141" fillId="0" borderId="0" applyNumberFormat="0" applyFill="0" applyBorder="0" applyAlignment="0" applyProtection="0"/>
    <xf numFmtId="0" fontId="142" fillId="4" borderId="0" applyNumberFormat="0" applyBorder="0" applyAlignment="0" applyProtection="0"/>
    <xf numFmtId="0" fontId="143" fillId="0" borderId="4" applyNumberFormat="0" applyFill="0" applyAlignment="0" applyProtection="0"/>
    <xf numFmtId="0" fontId="144" fillId="0" borderId="5" applyNumberFormat="0" applyFill="0" applyAlignment="0" applyProtection="0"/>
    <xf numFmtId="0" fontId="145" fillId="0" borderId="6" applyNumberFormat="0" applyFill="0" applyAlignment="0" applyProtection="0"/>
    <xf numFmtId="0" fontId="145" fillId="0" borderId="0" applyNumberFormat="0" applyFill="0" applyBorder="0" applyAlignment="0" applyProtection="0"/>
    <xf numFmtId="0" fontId="146" fillId="3" borderId="0" applyNumberFormat="0" applyBorder="0" applyAlignment="0" applyProtection="0"/>
    <xf numFmtId="0" fontId="147" fillId="7" borderId="1" applyNumberFormat="0" applyAlignment="0" applyProtection="0"/>
    <xf numFmtId="0" fontId="148" fillId="0" borderId="3" applyNumberFormat="0" applyFill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64" fontId="149" fillId="0" borderId="0" applyFont="0" applyFill="0" applyBorder="0" applyAlignment="0" applyProtection="0"/>
    <xf numFmtId="182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95" fillId="0" borderId="0"/>
    <xf numFmtId="0" fontId="195" fillId="0" borderId="0"/>
    <xf numFmtId="0" fontId="195" fillId="0" borderId="0"/>
    <xf numFmtId="0" fontId="195" fillId="0" borderId="0"/>
    <xf numFmtId="0" fontId="52" fillId="0" borderId="0"/>
    <xf numFmtId="0" fontId="52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84" fillId="0" borderId="0" applyBorder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1" fillId="0" borderId="0"/>
    <xf numFmtId="0" fontId="195" fillId="0" borderId="0"/>
    <xf numFmtId="0" fontId="52" fillId="0" borderId="0"/>
    <xf numFmtId="0" fontId="196" fillId="0" borderId="0"/>
    <xf numFmtId="0" fontId="11" fillId="0" borderId="0"/>
    <xf numFmtId="0" fontId="52" fillId="0" borderId="0"/>
    <xf numFmtId="0" fontId="196" fillId="0" borderId="0"/>
    <xf numFmtId="0" fontId="195" fillId="0" borderId="0"/>
    <xf numFmtId="0" fontId="11" fillId="0" borderId="0" applyBorder="0"/>
    <xf numFmtId="0" fontId="11" fillId="0" borderId="0"/>
    <xf numFmtId="0" fontId="52" fillId="0" borderId="0"/>
    <xf numFmtId="0" fontId="11" fillId="0" borderId="0"/>
    <xf numFmtId="0" fontId="52" fillId="0" borderId="0"/>
    <xf numFmtId="0" fontId="52" fillId="0" borderId="0"/>
    <xf numFmtId="0" fontId="197" fillId="0" borderId="0"/>
    <xf numFmtId="0" fontId="197" fillId="0" borderId="0"/>
    <xf numFmtId="0" fontId="195" fillId="0" borderId="0"/>
    <xf numFmtId="0" fontId="195" fillId="0" borderId="0"/>
    <xf numFmtId="0" fontId="64" fillId="0" borderId="0" applyBorder="0"/>
    <xf numFmtId="0" fontId="11" fillId="0" borderId="0"/>
    <xf numFmtId="0" fontId="5" fillId="0" borderId="0"/>
    <xf numFmtId="0" fontId="11" fillId="22" borderId="7" applyNumberFormat="0" applyFont="0" applyAlignment="0" applyProtection="0"/>
    <xf numFmtId="0" fontId="11" fillId="22" borderId="7" applyNumberFormat="0" applyFont="0" applyAlignment="0" applyProtection="0"/>
    <xf numFmtId="0" fontId="150" fillId="20" borderId="8" applyNumberFormat="0" applyAlignment="0" applyProtection="0"/>
    <xf numFmtId="9" fontId="11" fillId="0" borderId="0" applyFont="0" applyFill="0" applyBorder="0" applyAlignment="0" applyProtection="0"/>
    <xf numFmtId="0" fontId="151" fillId="20" borderId="8" applyNumberFormat="0" applyAlignment="0" applyProtection="0"/>
    <xf numFmtId="0" fontId="15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55" fillId="0" borderId="4" applyNumberFormat="0" applyFill="0" applyAlignment="0" applyProtection="0"/>
    <xf numFmtId="0" fontId="156" fillId="0" borderId="5" applyNumberFormat="0" applyFill="0" applyAlignment="0" applyProtection="0"/>
    <xf numFmtId="0" fontId="139" fillId="0" borderId="6" applyNumberFormat="0" applyFill="0" applyAlignment="0" applyProtection="0"/>
    <xf numFmtId="0" fontId="154" fillId="0" borderId="0" applyNumberFormat="0" applyFill="0" applyBorder="0" applyAlignment="0" applyProtection="0"/>
    <xf numFmtId="0" fontId="157" fillId="0" borderId="0" applyNumberFormat="0" applyFill="0" applyBorder="0" applyAlignment="0" applyProtection="0"/>
  </cellStyleXfs>
  <cellXfs count="1533">
    <xf numFmtId="0" fontId="0" fillId="0" borderId="0" xfId="0"/>
    <xf numFmtId="0" fontId="6" fillId="23" borderId="0" xfId="133" applyFont="1" applyFill="1" applyAlignment="1">
      <alignment horizontal="center"/>
    </xf>
    <xf numFmtId="0" fontId="5" fillId="23" borderId="0" xfId="133" applyFill="1" applyAlignment="1">
      <alignment horizontal="center"/>
    </xf>
    <xf numFmtId="0" fontId="8" fillId="24" borderId="9" xfId="133" applyNumberFormat="1" applyFont="1" applyFill="1" applyBorder="1" applyAlignment="1"/>
    <xf numFmtId="0" fontId="10" fillId="24" borderId="10" xfId="86" applyNumberFormat="1" applyFont="1" applyFill="1" applyBorder="1" applyAlignment="1" applyProtection="1">
      <alignment vertical="top"/>
    </xf>
    <xf numFmtId="0" fontId="9" fillId="24" borderId="11" xfId="133" applyFont="1" applyFill="1" applyBorder="1" applyAlignment="1">
      <alignment horizontal="center" vertical="center" wrapText="1"/>
    </xf>
    <xf numFmtId="0" fontId="9" fillId="24" borderId="12" xfId="133" applyFont="1" applyFill="1" applyBorder="1" applyAlignment="1">
      <alignment horizontal="center" vertical="center" wrapText="1"/>
    </xf>
    <xf numFmtId="0" fontId="9" fillId="24" borderId="13" xfId="133" applyNumberFormat="1" applyFont="1" applyFill="1" applyBorder="1" applyAlignment="1">
      <alignment horizontal="center" vertical="center"/>
    </xf>
    <xf numFmtId="0" fontId="9" fillId="24" borderId="11" xfId="86" applyNumberFormat="1" applyFont="1" applyFill="1" applyBorder="1" applyAlignment="1" applyProtection="1">
      <alignment horizontal="center" vertical="center" wrapText="1"/>
    </xf>
    <xf numFmtId="0" fontId="10" fillId="24" borderId="14" xfId="86" applyNumberFormat="1" applyFont="1" applyFill="1" applyBorder="1" applyAlignment="1" applyProtection="1">
      <alignment vertical="top"/>
    </xf>
    <xf numFmtId="0" fontId="10" fillId="24" borderId="12" xfId="133" applyFont="1" applyFill="1" applyBorder="1" applyAlignment="1">
      <alignment horizontal="center" vertical="center" wrapText="1"/>
    </xf>
    <xf numFmtId="0" fontId="10" fillId="24" borderId="15" xfId="133" applyFont="1" applyFill="1" applyBorder="1" applyAlignment="1">
      <alignment horizontal="center" vertical="center" wrapText="1"/>
    </xf>
    <xf numFmtId="0" fontId="9" fillId="25" borderId="10" xfId="133" applyFont="1" applyFill="1" applyBorder="1" applyAlignment="1">
      <alignment horizontal="center" vertical="center" wrapText="1"/>
    </xf>
    <xf numFmtId="0" fontId="10" fillId="24" borderId="15" xfId="133" applyNumberFormat="1" applyFont="1" applyFill="1" applyBorder="1" applyAlignment="1">
      <alignment horizontal="center" vertical="center"/>
    </xf>
    <xf numFmtId="0" fontId="10" fillId="24" borderId="13" xfId="86" applyNumberFormat="1" applyFont="1" applyFill="1" applyBorder="1" applyAlignment="1" applyProtection="1">
      <alignment horizontal="center" vertical="center" wrapText="1"/>
    </xf>
    <xf numFmtId="1" fontId="10" fillId="23" borderId="12" xfId="133" applyNumberFormat="1" applyFont="1" applyFill="1" applyBorder="1" applyAlignment="1">
      <alignment horizontal="center"/>
    </xf>
    <xf numFmtId="166" fontId="12" fillId="26" borderId="10" xfId="0" applyNumberFormat="1" applyFont="1" applyFill="1" applyBorder="1" applyAlignment="1" applyProtection="1">
      <alignment horizontal="center" wrapText="1"/>
    </xf>
    <xf numFmtId="3" fontId="8" fillId="23" borderId="12" xfId="133" applyNumberFormat="1" applyFont="1" applyFill="1" applyBorder="1" applyAlignment="1">
      <alignment horizontal="right" indent="1"/>
    </xf>
    <xf numFmtId="3" fontId="8" fillId="23" borderId="15" xfId="133" applyNumberFormat="1" applyFont="1" applyFill="1" applyBorder="1" applyAlignment="1">
      <alignment horizontal="right" indent="1"/>
    </xf>
    <xf numFmtId="3" fontId="10" fillId="23" borderId="15" xfId="133" applyNumberFormat="1" applyFont="1" applyFill="1" applyBorder="1" applyAlignment="1">
      <alignment horizontal="right" indent="1"/>
    </xf>
    <xf numFmtId="3" fontId="8" fillId="23" borderId="11" xfId="133" applyNumberFormat="1" applyFont="1" applyFill="1" applyBorder="1" applyAlignment="1">
      <alignment horizontal="right" indent="1"/>
    </xf>
    <xf numFmtId="3" fontId="8" fillId="23" borderId="13" xfId="133" applyNumberFormat="1" applyFont="1" applyFill="1" applyBorder="1" applyAlignment="1">
      <alignment horizontal="right" indent="1"/>
    </xf>
    <xf numFmtId="166" fontId="8" fillId="23" borderId="16" xfId="133" applyNumberFormat="1" applyFont="1" applyFill="1" applyBorder="1" applyAlignment="1">
      <alignment horizontal="center"/>
    </xf>
    <xf numFmtId="1" fontId="13" fillId="27" borderId="10" xfId="121" applyNumberFormat="1" applyFont="1" applyFill="1" applyBorder="1" applyAlignment="1" applyProtection="1">
      <alignment horizontal="center"/>
    </xf>
    <xf numFmtId="3" fontId="8" fillId="28" borderId="12" xfId="133" applyNumberFormat="1" applyFont="1" applyFill="1" applyBorder="1" applyAlignment="1">
      <alignment horizontal="right" indent="1"/>
    </xf>
    <xf numFmtId="3" fontId="8" fillId="28" borderId="15" xfId="133" applyNumberFormat="1" applyFont="1" applyFill="1" applyBorder="1" applyAlignment="1">
      <alignment horizontal="right" indent="1"/>
    </xf>
    <xf numFmtId="3" fontId="10" fillId="28" borderId="11" xfId="133" applyNumberFormat="1" applyFont="1" applyFill="1" applyBorder="1" applyAlignment="1">
      <alignment horizontal="right" indent="1"/>
    </xf>
    <xf numFmtId="3" fontId="8" fillId="28" borderId="13" xfId="133" applyNumberFormat="1" applyFont="1" applyFill="1" applyBorder="1" applyAlignment="1">
      <alignment horizontal="right" indent="1"/>
    </xf>
    <xf numFmtId="1" fontId="13" fillId="27" borderId="11" xfId="121" applyNumberFormat="1" applyFont="1" applyFill="1" applyBorder="1" applyAlignment="1" applyProtection="1">
      <alignment horizontal="center"/>
    </xf>
    <xf numFmtId="3" fontId="8" fillId="28" borderId="14" xfId="133" applyNumberFormat="1" applyFont="1" applyFill="1" applyBorder="1" applyAlignment="1">
      <alignment horizontal="right" indent="1"/>
    </xf>
    <xf numFmtId="3" fontId="8" fillId="28" borderId="17" xfId="133" applyNumberFormat="1" applyFont="1" applyFill="1" applyBorder="1" applyAlignment="1">
      <alignment horizontal="right" indent="1"/>
    </xf>
    <xf numFmtId="3" fontId="10" fillId="28" borderId="10" xfId="133" applyNumberFormat="1" applyFont="1" applyFill="1" applyBorder="1" applyAlignment="1">
      <alignment horizontal="right" indent="1"/>
    </xf>
    <xf numFmtId="3" fontId="8" fillId="28" borderId="18" xfId="133" applyNumberFormat="1" applyFont="1" applyFill="1" applyBorder="1" applyAlignment="1">
      <alignment horizontal="right" indent="1"/>
    </xf>
    <xf numFmtId="1" fontId="10" fillId="25" borderId="12" xfId="133" applyNumberFormat="1" applyFont="1" applyFill="1" applyBorder="1" applyAlignment="1">
      <alignment horizontal="center"/>
    </xf>
    <xf numFmtId="0" fontId="14" fillId="23" borderId="0" xfId="133" applyFont="1" applyFill="1" applyAlignment="1">
      <alignment horizontal="center"/>
    </xf>
    <xf numFmtId="0" fontId="6" fillId="23" borderId="0" xfId="133" applyFont="1" applyFill="1" applyAlignment="1">
      <alignment horizontal="center" vertical="center"/>
    </xf>
    <xf numFmtId="0" fontId="5" fillId="23" borderId="0" xfId="133" applyFill="1" applyAlignment="1">
      <alignment horizontal="center" vertical="center"/>
    </xf>
    <xf numFmtId="3" fontId="10" fillId="25" borderId="12" xfId="133" applyNumberFormat="1" applyFont="1" applyFill="1" applyBorder="1" applyAlignment="1">
      <alignment horizontal="center"/>
    </xf>
    <xf numFmtId="3" fontId="10" fillId="25" borderId="15" xfId="133" applyNumberFormat="1" applyFont="1" applyFill="1" applyBorder="1" applyAlignment="1">
      <alignment horizontal="center"/>
    </xf>
    <xf numFmtId="3" fontId="10" fillId="25" borderId="13" xfId="133" applyNumberFormat="1" applyFont="1" applyFill="1" applyBorder="1" applyAlignment="1">
      <alignment horizontal="center"/>
    </xf>
    <xf numFmtId="3" fontId="8" fillId="25" borderId="12" xfId="133" applyNumberFormat="1" applyFont="1" applyFill="1" applyBorder="1" applyAlignment="1">
      <alignment horizontal="right" indent="1"/>
    </xf>
    <xf numFmtId="3" fontId="8" fillId="25" borderId="15" xfId="133" applyNumberFormat="1" applyFont="1" applyFill="1" applyBorder="1" applyAlignment="1">
      <alignment horizontal="right" indent="1"/>
    </xf>
    <xf numFmtId="3" fontId="10" fillId="25" borderId="11" xfId="133" applyNumberFormat="1" applyFont="1" applyFill="1" applyBorder="1" applyAlignment="1">
      <alignment horizontal="right" indent="1"/>
    </xf>
    <xf numFmtId="3" fontId="8" fillId="25" borderId="13" xfId="133" applyNumberFormat="1" applyFont="1" applyFill="1" applyBorder="1" applyAlignment="1">
      <alignment horizontal="right" indent="1"/>
    </xf>
    <xf numFmtId="3" fontId="8" fillId="28" borderId="16" xfId="133" applyNumberFormat="1" applyFont="1" applyFill="1" applyBorder="1" applyAlignment="1">
      <alignment horizontal="right" indent="1"/>
    </xf>
    <xf numFmtId="3" fontId="8" fillId="28" borderId="0" xfId="133" applyNumberFormat="1" applyFont="1" applyFill="1" applyBorder="1" applyAlignment="1">
      <alignment horizontal="right" indent="1"/>
    </xf>
    <xf numFmtId="3" fontId="10" fillId="28" borderId="19" xfId="133" applyNumberFormat="1" applyFont="1" applyFill="1" applyBorder="1" applyAlignment="1">
      <alignment horizontal="right" indent="1"/>
    </xf>
    <xf numFmtId="3" fontId="8" fillId="28" borderId="20" xfId="133" applyNumberFormat="1" applyFont="1" applyFill="1" applyBorder="1" applyAlignment="1">
      <alignment horizontal="right" indent="1"/>
    </xf>
    <xf numFmtId="3" fontId="5" fillId="23" borderId="0" xfId="133" applyNumberFormat="1" applyFill="1" applyAlignment="1">
      <alignment horizontal="center"/>
    </xf>
    <xf numFmtId="0" fontId="11" fillId="0" borderId="0" xfId="121"/>
    <xf numFmtId="0" fontId="13" fillId="26" borderId="19" xfId="121" applyFont="1" applyFill="1" applyBorder="1" applyAlignment="1">
      <alignment horizontal="center"/>
    </xf>
    <xf numFmtId="3" fontId="8" fillId="0" borderId="21" xfId="133" applyNumberFormat="1" applyFont="1" applyFill="1" applyBorder="1" applyAlignment="1">
      <alignment horizontal="right" indent="1"/>
    </xf>
    <xf numFmtId="3" fontId="8" fillId="0" borderId="22" xfId="133" applyNumberFormat="1" applyFont="1" applyFill="1" applyBorder="1" applyAlignment="1">
      <alignment horizontal="right" indent="1"/>
    </xf>
    <xf numFmtId="3" fontId="10" fillId="0" borderId="9" xfId="133" applyNumberFormat="1" applyFont="1" applyFill="1" applyBorder="1" applyAlignment="1">
      <alignment horizontal="right" indent="1"/>
    </xf>
    <xf numFmtId="3" fontId="8" fillId="0" borderId="23" xfId="133" applyNumberFormat="1" applyFont="1" applyFill="1" applyBorder="1" applyAlignment="1">
      <alignment horizontal="right" indent="1"/>
    </xf>
    <xf numFmtId="3" fontId="10" fillId="23" borderId="11" xfId="133" applyNumberFormat="1" applyFont="1" applyFill="1" applyBorder="1" applyAlignment="1">
      <alignment horizontal="right" indent="1"/>
    </xf>
    <xf numFmtId="3" fontId="10" fillId="28" borderId="12" xfId="133" applyNumberFormat="1" applyFont="1" applyFill="1" applyBorder="1" applyAlignment="1">
      <alignment horizontal="right" indent="1"/>
    </xf>
    <xf numFmtId="3" fontId="10" fillId="28" borderId="15" xfId="133" applyNumberFormat="1" applyFont="1" applyFill="1" applyBorder="1" applyAlignment="1">
      <alignment horizontal="right" indent="1"/>
    </xf>
    <xf numFmtId="3" fontId="10" fillId="28" borderId="13" xfId="133" applyNumberFormat="1" applyFont="1" applyFill="1" applyBorder="1" applyAlignment="1">
      <alignment horizontal="right" indent="1"/>
    </xf>
    <xf numFmtId="3" fontId="8" fillId="23" borderId="21" xfId="133" applyNumberFormat="1" applyFont="1" applyFill="1" applyBorder="1" applyAlignment="1">
      <alignment horizontal="right" indent="1"/>
    </xf>
    <xf numFmtId="3" fontId="8" fillId="23" borderId="22" xfId="133" applyNumberFormat="1" applyFont="1" applyFill="1" applyBorder="1" applyAlignment="1">
      <alignment horizontal="right" indent="1"/>
    </xf>
    <xf numFmtId="3" fontId="10" fillId="23" borderId="9" xfId="133" applyNumberFormat="1" applyFont="1" applyFill="1" applyBorder="1" applyAlignment="1">
      <alignment horizontal="right" indent="1"/>
    </xf>
    <xf numFmtId="3" fontId="8" fillId="23" borderId="23" xfId="133" applyNumberFormat="1" applyFont="1" applyFill="1" applyBorder="1" applyAlignment="1">
      <alignment horizontal="right" indent="1"/>
    </xf>
    <xf numFmtId="1" fontId="13" fillId="27" borderId="19" xfId="121" applyNumberFormat="1" applyFont="1" applyFill="1" applyBorder="1" applyAlignment="1" applyProtection="1">
      <alignment horizontal="center"/>
    </xf>
    <xf numFmtId="1" fontId="16" fillId="27" borderId="10" xfId="121" applyNumberFormat="1" applyFont="1" applyFill="1" applyBorder="1" applyAlignment="1" applyProtection="1">
      <alignment horizontal="center"/>
    </xf>
    <xf numFmtId="1" fontId="13" fillId="26" borderId="0" xfId="121" applyNumberFormat="1" applyFont="1" applyFill="1" applyBorder="1" applyAlignment="1" applyProtection="1"/>
    <xf numFmtId="165" fontId="6" fillId="23" borderId="0" xfId="86" applyFont="1" applyFill="1" applyBorder="1" applyAlignment="1" applyProtection="1">
      <alignment horizontal="center"/>
    </xf>
    <xf numFmtId="165" fontId="9" fillId="23" borderId="0" xfId="86" applyFont="1" applyFill="1" applyBorder="1" applyAlignment="1" applyProtection="1">
      <alignment horizontal="center"/>
    </xf>
    <xf numFmtId="0" fontId="18" fillId="23" borderId="0" xfId="133" applyFont="1" applyFill="1" applyAlignment="1">
      <alignment horizontal="center"/>
    </xf>
    <xf numFmtId="167" fontId="19" fillId="23" borderId="0" xfId="133" applyNumberFormat="1" applyFont="1" applyFill="1" applyAlignment="1">
      <alignment horizontal="center"/>
    </xf>
    <xf numFmtId="0" fontId="20" fillId="24" borderId="9" xfId="133" applyNumberFormat="1" applyFont="1" applyFill="1" applyBorder="1" applyAlignment="1"/>
    <xf numFmtId="0" fontId="21" fillId="24" borderId="10" xfId="86" applyNumberFormat="1" applyFont="1" applyFill="1" applyBorder="1" applyAlignment="1" applyProtection="1">
      <alignment vertical="top"/>
    </xf>
    <xf numFmtId="0" fontId="10" fillId="24" borderId="11" xfId="133" applyFont="1" applyFill="1" applyBorder="1" applyAlignment="1">
      <alignment horizontal="center" vertical="center" wrapText="1"/>
    </xf>
    <xf numFmtId="0" fontId="10" fillId="24" borderId="13" xfId="133" applyNumberFormat="1" applyFont="1" applyFill="1" applyBorder="1" applyAlignment="1">
      <alignment horizontal="center" vertical="center"/>
    </xf>
    <xf numFmtId="0" fontId="10" fillId="24" borderId="11" xfId="86" applyNumberFormat="1" applyFont="1" applyFill="1" applyBorder="1" applyAlignment="1" applyProtection="1">
      <alignment horizontal="center" vertical="center" wrapText="1"/>
    </xf>
    <xf numFmtId="167" fontId="8" fillId="24" borderId="23" xfId="133" applyNumberFormat="1" applyFont="1" applyFill="1" applyBorder="1" applyAlignment="1">
      <alignment horizontal="center" vertical="center"/>
    </xf>
    <xf numFmtId="167" fontId="6" fillId="29" borderId="10" xfId="133" applyNumberFormat="1" applyFont="1" applyFill="1" applyBorder="1" applyAlignment="1">
      <alignment horizontal="center"/>
    </xf>
    <xf numFmtId="167" fontId="6" fillId="29" borderId="18" xfId="133" applyNumberFormat="1" applyFont="1" applyFill="1" applyBorder="1" applyAlignment="1">
      <alignment horizontal="center"/>
    </xf>
    <xf numFmtId="1" fontId="21" fillId="23" borderId="12" xfId="133" applyNumberFormat="1" applyFont="1" applyFill="1" applyBorder="1" applyAlignment="1">
      <alignment horizontal="center"/>
    </xf>
    <xf numFmtId="3" fontId="8" fillId="0" borderId="12" xfId="133" applyNumberFormat="1" applyFont="1" applyFill="1" applyBorder="1" applyAlignment="1">
      <alignment horizontal="right" indent="1"/>
    </xf>
    <xf numFmtId="3" fontId="8" fillId="0" borderId="15" xfId="133" applyNumberFormat="1" applyFont="1" applyFill="1" applyBorder="1" applyAlignment="1">
      <alignment horizontal="right" indent="1"/>
    </xf>
    <xf numFmtId="3" fontId="10" fillId="0" borderId="11" xfId="133" applyNumberFormat="1" applyFont="1" applyFill="1" applyBorder="1" applyAlignment="1">
      <alignment horizontal="right" indent="1"/>
    </xf>
    <xf numFmtId="3" fontId="8" fillId="0" borderId="13" xfId="133" applyNumberFormat="1" applyFont="1" applyFill="1" applyBorder="1" applyAlignment="1">
      <alignment horizontal="right" indent="1"/>
    </xf>
    <xf numFmtId="167" fontId="6" fillId="23" borderId="12" xfId="133" applyNumberFormat="1" applyFont="1" applyFill="1" applyBorder="1" applyAlignment="1">
      <alignment horizontal="center"/>
    </xf>
    <xf numFmtId="167" fontId="6" fillId="23" borderId="13" xfId="133" applyNumberFormat="1" applyFont="1" applyFill="1" applyBorder="1" applyAlignment="1">
      <alignment horizontal="center"/>
    </xf>
    <xf numFmtId="166" fontId="20" fillId="23" borderId="16" xfId="133" applyNumberFormat="1" applyFont="1" applyFill="1" applyBorder="1" applyAlignment="1">
      <alignment horizontal="center"/>
    </xf>
    <xf numFmtId="167" fontId="8" fillId="28" borderId="11" xfId="133" applyNumberFormat="1" applyFont="1" applyFill="1" applyBorder="1" applyAlignment="1">
      <alignment horizontal="right"/>
    </xf>
    <xf numFmtId="167" fontId="8" fillId="28" borderId="13" xfId="133" applyNumberFormat="1" applyFont="1" applyFill="1" applyBorder="1" applyAlignment="1">
      <alignment horizontal="right"/>
    </xf>
    <xf numFmtId="0" fontId="5" fillId="23" borderId="0" xfId="133" applyFill="1" applyBorder="1" applyAlignment="1">
      <alignment horizontal="center"/>
    </xf>
    <xf numFmtId="167" fontId="8" fillId="28" borderId="10" xfId="133" applyNumberFormat="1" applyFont="1" applyFill="1" applyBorder="1" applyAlignment="1">
      <alignment horizontal="right"/>
    </xf>
    <xf numFmtId="167" fontId="8" fillId="28" borderId="18" xfId="133" applyNumberFormat="1" applyFont="1" applyFill="1" applyBorder="1" applyAlignment="1">
      <alignment horizontal="right"/>
    </xf>
    <xf numFmtId="1" fontId="21" fillId="25" borderId="12" xfId="133" applyNumberFormat="1" applyFont="1" applyFill="1" applyBorder="1" applyAlignment="1">
      <alignment horizontal="center"/>
    </xf>
    <xf numFmtId="167" fontId="5" fillId="23" borderId="0" xfId="133" applyNumberFormat="1" applyFill="1" applyAlignment="1">
      <alignment horizontal="center"/>
    </xf>
    <xf numFmtId="167" fontId="6" fillId="29" borderId="12" xfId="133" applyNumberFormat="1" applyFont="1" applyFill="1" applyBorder="1" applyAlignment="1">
      <alignment horizontal="right" indent="1"/>
    </xf>
    <xf numFmtId="167" fontId="6" fillId="29" borderId="20" xfId="133" applyNumberFormat="1" applyFont="1" applyFill="1" applyBorder="1" applyAlignment="1">
      <alignment horizontal="right" indent="1"/>
    </xf>
    <xf numFmtId="167" fontId="6" fillId="29" borderId="16" xfId="133" applyNumberFormat="1" applyFont="1" applyFill="1" applyBorder="1" applyAlignment="1">
      <alignment horizontal="right" indent="1"/>
    </xf>
    <xf numFmtId="3" fontId="8" fillId="28" borderId="13" xfId="133" applyNumberFormat="1" applyFont="1" applyFill="1" applyBorder="1" applyAlignment="1">
      <alignment horizontal="right"/>
    </xf>
    <xf numFmtId="3" fontId="8" fillId="28" borderId="12" xfId="133" applyNumberFormat="1" applyFont="1" applyFill="1" applyBorder="1" applyAlignment="1">
      <alignment horizontal="right"/>
    </xf>
    <xf numFmtId="167" fontId="6" fillId="23" borderId="16" xfId="133" applyNumberFormat="1" applyFont="1" applyFill="1" applyBorder="1" applyAlignment="1">
      <alignment horizontal="right"/>
    </xf>
    <xf numFmtId="167" fontId="6" fillId="23" borderId="9" xfId="133" applyNumberFormat="1" applyFont="1" applyFill="1" applyBorder="1" applyAlignment="1">
      <alignment horizontal="right"/>
    </xf>
    <xf numFmtId="167" fontId="10" fillId="28" borderId="11" xfId="133" applyNumberFormat="1" applyFont="1" applyFill="1" applyBorder="1" applyAlignment="1">
      <alignment horizontal="right"/>
    </xf>
    <xf numFmtId="3" fontId="8" fillId="23" borderId="12" xfId="133" applyNumberFormat="1" applyFont="1" applyFill="1" applyBorder="1" applyAlignment="1">
      <alignment horizontal="right"/>
    </xf>
    <xf numFmtId="3" fontId="10" fillId="28" borderId="14" xfId="133" applyNumberFormat="1" applyFont="1" applyFill="1" applyBorder="1" applyAlignment="1">
      <alignment horizontal="right" indent="1"/>
    </xf>
    <xf numFmtId="3" fontId="10" fillId="28" borderId="17" xfId="133" applyNumberFormat="1" applyFont="1" applyFill="1" applyBorder="1" applyAlignment="1">
      <alignment horizontal="right" indent="1"/>
    </xf>
    <xf numFmtId="3" fontId="10" fillId="28" borderId="18" xfId="133" applyNumberFormat="1" applyFont="1" applyFill="1" applyBorder="1" applyAlignment="1">
      <alignment horizontal="right" indent="1"/>
    </xf>
    <xf numFmtId="167" fontId="10" fillId="28" borderId="10" xfId="133" applyNumberFormat="1" applyFont="1" applyFill="1" applyBorder="1" applyAlignment="1">
      <alignment horizontal="right"/>
    </xf>
    <xf numFmtId="3" fontId="8" fillId="23" borderId="21" xfId="133" applyNumberFormat="1" applyFont="1" applyFill="1" applyBorder="1" applyAlignment="1">
      <alignment horizontal="right"/>
    </xf>
    <xf numFmtId="167" fontId="8" fillId="0" borderId="19" xfId="133" applyNumberFormat="1" applyFont="1" applyFill="1" applyBorder="1" applyAlignment="1">
      <alignment horizontal="right"/>
    </xf>
    <xf numFmtId="1" fontId="22" fillId="27" borderId="10" xfId="121" applyNumberFormat="1" applyFont="1" applyFill="1" applyBorder="1" applyAlignment="1" applyProtection="1">
      <alignment horizontal="center"/>
    </xf>
    <xf numFmtId="167" fontId="8" fillId="23" borderId="11" xfId="133" applyNumberFormat="1" applyFont="1" applyFill="1" applyBorder="1" applyAlignment="1">
      <alignment horizontal="right"/>
    </xf>
    <xf numFmtId="1" fontId="23" fillId="27" borderId="10" xfId="121" applyNumberFormat="1" applyFont="1" applyFill="1" applyBorder="1" applyAlignment="1" applyProtection="1">
      <alignment horizontal="center"/>
    </xf>
    <xf numFmtId="167" fontId="8" fillId="23" borderId="12" xfId="133" applyNumberFormat="1" applyFont="1" applyFill="1" applyBorder="1" applyAlignment="1">
      <alignment horizontal="right"/>
    </xf>
    <xf numFmtId="167" fontId="8" fillId="0" borderId="9" xfId="133" applyNumberFormat="1" applyFont="1" applyFill="1" applyBorder="1" applyAlignment="1">
      <alignment horizontal="right"/>
    </xf>
    <xf numFmtId="10" fontId="5" fillId="23" borderId="0" xfId="133" applyNumberFormat="1" applyFill="1" applyAlignment="1">
      <alignment horizontal="center"/>
    </xf>
    <xf numFmtId="168" fontId="6" fillId="23" borderId="0" xfId="86" applyNumberFormat="1" applyFont="1" applyFill="1" applyBorder="1" applyAlignment="1" applyProtection="1">
      <alignment horizontal="center"/>
    </xf>
    <xf numFmtId="167" fontId="6" fillId="23" borderId="0" xfId="133" applyNumberFormat="1" applyFont="1" applyFill="1" applyAlignment="1">
      <alignment horizontal="center"/>
    </xf>
    <xf numFmtId="0" fontId="7" fillId="0" borderId="0" xfId="0" applyFont="1" applyAlignment="1">
      <alignment horizontal="centerContinuous" vertical="center"/>
    </xf>
    <xf numFmtId="0" fontId="24" fillId="29" borderId="11" xfId="0" applyFont="1" applyFill="1" applyBorder="1" applyAlignment="1">
      <alignment horizontal="center" vertical="center"/>
    </xf>
    <xf numFmtId="0" fontId="24" fillId="29" borderId="12" xfId="0" applyFont="1" applyFill="1" applyBorder="1" applyAlignment="1">
      <alignment horizontal="center" vertical="center" wrapText="1"/>
    </xf>
    <xf numFmtId="0" fontId="24" fillId="29" borderId="11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left" vertical="center" indent="1"/>
    </xf>
    <xf numFmtId="3" fontId="25" fillId="0" borderId="21" xfId="0" applyNumberFormat="1" applyFont="1" applyBorder="1" applyAlignment="1">
      <alignment horizontal="right" vertical="center" indent="1"/>
    </xf>
    <xf numFmtId="3" fontId="25" fillId="0" borderId="9" xfId="0" applyNumberFormat="1" applyFont="1" applyBorder="1" applyAlignment="1">
      <alignment horizontal="right" vertical="center" indent="1"/>
    </xf>
    <xf numFmtId="0" fontId="26" fillId="0" borderId="0" xfId="0" applyFont="1"/>
    <xf numFmtId="0" fontId="25" fillId="0" borderId="19" xfId="0" applyFont="1" applyBorder="1" applyAlignment="1">
      <alignment horizontal="left" vertical="center" indent="1"/>
    </xf>
    <xf numFmtId="3" fontId="25" fillId="0" borderId="16" xfId="0" applyNumberFormat="1" applyFont="1" applyBorder="1" applyAlignment="1">
      <alignment horizontal="right" vertical="center" indent="1"/>
    </xf>
    <xf numFmtId="3" fontId="25" fillId="0" borderId="19" xfId="0" applyNumberFormat="1" applyFont="1" applyBorder="1" applyAlignment="1">
      <alignment horizontal="right" vertical="center" indent="1"/>
    </xf>
    <xf numFmtId="3" fontId="26" fillId="0" borderId="0" xfId="0" applyNumberFormat="1" applyFont="1"/>
    <xf numFmtId="0" fontId="24" fillId="0" borderId="11" xfId="0" applyFont="1" applyBorder="1" applyAlignment="1">
      <alignment horizontal="center" vertical="center"/>
    </xf>
    <xf numFmtId="3" fontId="24" fillId="0" borderId="12" xfId="0" applyNumberFormat="1" applyFont="1" applyBorder="1" applyAlignment="1">
      <alignment horizontal="right" vertical="center" indent="1"/>
    </xf>
    <xf numFmtId="3" fontId="24" fillId="0" borderId="11" xfId="0" applyNumberFormat="1" applyFont="1" applyBorder="1" applyAlignment="1">
      <alignment horizontal="right" vertical="center" indent="1"/>
    </xf>
    <xf numFmtId="0" fontId="6" fillId="0" borderId="0" xfId="0" applyFont="1"/>
    <xf numFmtId="3" fontId="27" fillId="0" borderId="0" xfId="0" applyNumberFormat="1" applyFont="1"/>
    <xf numFmtId="0" fontId="28" fillId="0" borderId="0" xfId="105" applyFont="1" applyBorder="1"/>
    <xf numFmtId="0" fontId="29" fillId="0" borderId="0" xfId="105" applyFont="1" applyBorder="1" applyAlignment="1">
      <alignment horizontal="centerContinuous" wrapText="1" readingOrder="1"/>
    </xf>
    <xf numFmtId="3" fontId="30" fillId="0" borderId="0" xfId="105" applyNumberFormat="1" applyFont="1" applyBorder="1" applyAlignment="1">
      <alignment horizontal="centerContinuous" wrapText="1"/>
    </xf>
    <xf numFmtId="0" fontId="195" fillId="0" borderId="0" xfId="105" applyBorder="1"/>
    <xf numFmtId="0" fontId="29" fillId="30" borderId="0" xfId="105" applyFont="1" applyFill="1" applyBorder="1" applyAlignment="1">
      <alignment horizontal="centerContinuous" wrapText="1" readingOrder="1"/>
    </xf>
    <xf numFmtId="3" fontId="30" fillId="30" borderId="0" xfId="105" applyNumberFormat="1" applyFont="1" applyFill="1" applyBorder="1" applyAlignment="1">
      <alignment horizontal="centerContinuous" wrapText="1"/>
    </xf>
    <xf numFmtId="0" fontId="32" fillId="30" borderId="0" xfId="105" applyFont="1" applyFill="1" applyBorder="1" applyAlignment="1">
      <alignment horizontal="centerContinuous" wrapText="1" readingOrder="1"/>
    </xf>
    <xf numFmtId="0" fontId="33" fillId="31" borderId="11" xfId="105" applyFont="1" applyFill="1" applyBorder="1"/>
    <xf numFmtId="3" fontId="33" fillId="31" borderId="11" xfId="105" applyNumberFormat="1" applyFont="1" applyFill="1" applyBorder="1" applyAlignment="1">
      <alignment horizontal="center" vertical="center" wrapText="1"/>
    </xf>
    <xf numFmtId="0" fontId="31" fillId="0" borderId="0" xfId="105" applyFont="1"/>
    <xf numFmtId="0" fontId="195" fillId="0" borderId="0" xfId="105"/>
    <xf numFmtId="0" fontId="33" fillId="0" borderId="19" xfId="105" applyFont="1" applyFill="1" applyBorder="1"/>
    <xf numFmtId="166" fontId="12" fillId="0" borderId="11" xfId="121" applyNumberFormat="1" applyFont="1" applyFill="1" applyBorder="1" applyAlignment="1" applyProtection="1">
      <alignment horizontal="center" wrapText="1"/>
    </xf>
    <xf numFmtId="3" fontId="33" fillId="0" borderId="19" xfId="105" applyNumberFormat="1" applyFont="1" applyFill="1" applyBorder="1" applyAlignment="1">
      <alignment horizontal="center" vertical="center" wrapText="1"/>
    </xf>
    <xf numFmtId="0" fontId="33" fillId="26" borderId="19" xfId="105" applyFont="1" applyFill="1" applyBorder="1" applyAlignment="1">
      <alignment horizontal="center"/>
    </xf>
    <xf numFmtId="0" fontId="33" fillId="26" borderId="10" xfId="105" applyFont="1" applyFill="1" applyBorder="1" applyAlignment="1">
      <alignment horizontal="center"/>
    </xf>
    <xf numFmtId="3" fontId="28" fillId="26" borderId="19" xfId="105" applyNumberFormat="1" applyFont="1" applyFill="1" applyBorder="1" applyAlignment="1">
      <alignment horizontal="center" vertical="center" wrapText="1"/>
    </xf>
    <xf numFmtId="3" fontId="33" fillId="26" borderId="19" xfId="105" applyNumberFormat="1" applyFont="1" applyFill="1" applyBorder="1" applyAlignment="1">
      <alignment horizontal="center" vertical="center" wrapText="1"/>
    </xf>
    <xf numFmtId="0" fontId="31" fillId="23" borderId="0" xfId="105" applyFont="1" applyFill="1"/>
    <xf numFmtId="0" fontId="195" fillId="23" borderId="0" xfId="105" applyFill="1"/>
    <xf numFmtId="17" fontId="28" fillId="32" borderId="19" xfId="105" applyNumberFormat="1" applyFont="1" applyFill="1" applyBorder="1" applyAlignment="1">
      <alignment horizontal="center"/>
    </xf>
    <xf numFmtId="169" fontId="6" fillId="27" borderId="9" xfId="77" applyNumberFormat="1" applyFont="1" applyFill="1" applyBorder="1"/>
    <xf numFmtId="169" fontId="9" fillId="27" borderId="9" xfId="77" applyNumberFormat="1" applyFont="1" applyFill="1" applyBorder="1"/>
    <xf numFmtId="3" fontId="31" fillId="0" borderId="0" xfId="105" applyNumberFormat="1" applyFont="1"/>
    <xf numFmtId="169" fontId="6" fillId="27" borderId="11" xfId="77" applyNumberFormat="1" applyFont="1" applyFill="1" applyBorder="1"/>
    <xf numFmtId="169" fontId="9" fillId="27" borderId="11" xfId="77" applyNumberFormat="1" applyFont="1" applyFill="1" applyBorder="1"/>
    <xf numFmtId="169" fontId="28" fillId="27" borderId="11" xfId="105" applyNumberFormat="1" applyFont="1" applyFill="1" applyBorder="1" applyAlignment="1">
      <alignment horizontal="center" vertical="center" wrapText="1"/>
    </xf>
    <xf numFmtId="169" fontId="33" fillId="27" borderId="11" xfId="105" applyNumberFormat="1" applyFont="1" applyFill="1" applyBorder="1" applyAlignment="1">
      <alignment horizontal="center" vertical="center" wrapText="1"/>
    </xf>
    <xf numFmtId="17" fontId="28" fillId="32" borderId="19" xfId="105" applyNumberFormat="1" applyFont="1" applyFill="1" applyBorder="1" applyAlignment="1">
      <alignment horizontal="left"/>
    </xf>
    <xf numFmtId="169" fontId="6" fillId="32" borderId="11" xfId="77" applyNumberFormat="1" applyFont="1" applyFill="1" applyBorder="1"/>
    <xf numFmtId="3" fontId="6" fillId="32" borderId="11" xfId="77" applyNumberFormat="1" applyFont="1" applyFill="1" applyBorder="1" applyAlignment="1">
      <alignment horizontal="right" indent="1"/>
    </xf>
    <xf numFmtId="10" fontId="6" fillId="32" borderId="11" xfId="77" applyNumberFormat="1" applyFont="1" applyFill="1" applyBorder="1" applyAlignment="1">
      <alignment horizontal="right" indent="1"/>
    </xf>
    <xf numFmtId="3" fontId="30" fillId="0" borderId="0" xfId="105" applyNumberFormat="1" applyFont="1"/>
    <xf numFmtId="0" fontId="3" fillId="0" borderId="0" xfId="105" applyFont="1"/>
    <xf numFmtId="0" fontId="13" fillId="26" borderId="19" xfId="105" applyFont="1" applyFill="1" applyBorder="1" applyAlignment="1">
      <alignment horizontal="center"/>
    </xf>
    <xf numFmtId="169" fontId="28" fillId="26" borderId="19" xfId="105" applyNumberFormat="1" applyFont="1" applyFill="1" applyBorder="1" applyAlignment="1">
      <alignment horizontal="center" vertical="center" wrapText="1"/>
    </xf>
    <xf numFmtId="169" fontId="33" fillId="26" borderId="19" xfId="105" applyNumberFormat="1" applyFont="1" applyFill="1" applyBorder="1" applyAlignment="1">
      <alignment horizontal="center" vertical="center" wrapText="1"/>
    </xf>
    <xf numFmtId="3" fontId="11" fillId="0" borderId="0" xfId="0" applyNumberFormat="1" applyFont="1"/>
    <xf numFmtId="169" fontId="9" fillId="32" borderId="11" xfId="77" applyNumberFormat="1" applyFont="1" applyFill="1" applyBorder="1"/>
    <xf numFmtId="17" fontId="28" fillId="32" borderId="11" xfId="105" applyNumberFormat="1" applyFont="1" applyFill="1" applyBorder="1" applyAlignment="1">
      <alignment horizontal="left" indent="1"/>
    </xf>
    <xf numFmtId="17" fontId="33" fillId="28" borderId="10" xfId="105" applyNumberFormat="1" applyFont="1" applyFill="1" applyBorder="1" applyAlignment="1">
      <alignment horizontal="left" indent="1"/>
    </xf>
    <xf numFmtId="169" fontId="9" fillId="27" borderId="10" xfId="77" applyNumberFormat="1" applyFont="1" applyFill="1" applyBorder="1"/>
    <xf numFmtId="17" fontId="28" fillId="32" borderId="19" xfId="105" applyNumberFormat="1" applyFont="1" applyFill="1" applyBorder="1"/>
    <xf numFmtId="0" fontId="28" fillId="0" borderId="0" xfId="105" applyFont="1"/>
    <xf numFmtId="0" fontId="34" fillId="0" borderId="0" xfId="105" applyFont="1"/>
    <xf numFmtId="3" fontId="34" fillId="0" borderId="0" xfId="105" applyNumberFormat="1" applyFont="1"/>
    <xf numFmtId="0" fontId="35" fillId="0" borderId="0" xfId="105" applyFont="1" applyBorder="1" applyAlignment="1">
      <alignment horizontal="centerContinuous" wrapText="1" readingOrder="1"/>
    </xf>
    <xf numFmtId="3" fontId="36" fillId="0" borderId="0" xfId="105" applyNumberFormat="1" applyFont="1" applyBorder="1" applyAlignment="1">
      <alignment horizontal="centerContinuous" wrapText="1"/>
    </xf>
    <xf numFmtId="0" fontId="37" fillId="0" borderId="0" xfId="105" applyFont="1" applyBorder="1"/>
    <xf numFmtId="0" fontId="38" fillId="0" borderId="0" xfId="105" applyFont="1" applyBorder="1"/>
    <xf numFmtId="0" fontId="35" fillId="30" borderId="0" xfId="105" applyFont="1" applyFill="1" applyBorder="1" applyAlignment="1">
      <alignment horizontal="centerContinuous" wrapText="1" readingOrder="1"/>
    </xf>
    <xf numFmtId="3" fontId="36" fillId="30" borderId="0" xfId="105" applyNumberFormat="1" applyFont="1" applyFill="1" applyBorder="1" applyAlignment="1">
      <alignment horizontal="centerContinuous" wrapText="1"/>
    </xf>
    <xf numFmtId="0" fontId="39" fillId="30" borderId="0" xfId="105" applyFont="1" applyFill="1" applyBorder="1" applyAlignment="1">
      <alignment horizontal="centerContinuous" wrapText="1" readingOrder="1"/>
    </xf>
    <xf numFmtId="0" fontId="2" fillId="0" borderId="0" xfId="105" applyFont="1"/>
    <xf numFmtId="17" fontId="40" fillId="32" borderId="19" xfId="105" applyNumberFormat="1" applyFont="1" applyFill="1" applyBorder="1"/>
    <xf numFmtId="3" fontId="28" fillId="0" borderId="0" xfId="105" applyNumberFormat="1" applyFont="1"/>
    <xf numFmtId="3" fontId="33" fillId="0" borderId="0" xfId="105" applyNumberFormat="1" applyFont="1"/>
    <xf numFmtId="3" fontId="36" fillId="0" borderId="0" xfId="105" applyNumberFormat="1" applyFont="1" applyBorder="1" applyAlignment="1">
      <alignment horizontal="centerContinuous" wrapText="1" readingOrder="1"/>
    </xf>
    <xf numFmtId="0" fontId="37" fillId="0" borderId="0" xfId="105" applyFont="1" applyBorder="1" applyAlignment="1">
      <alignment horizontal="centerContinuous" readingOrder="1"/>
    </xf>
    <xf numFmtId="0" fontId="42" fillId="0" borderId="0" xfId="105" applyFont="1" applyBorder="1" applyAlignment="1">
      <alignment horizontal="centerContinuous" readingOrder="1"/>
    </xf>
    <xf numFmtId="0" fontId="37" fillId="0" borderId="0" xfId="105" applyFont="1" applyBorder="1" applyAlignment="1">
      <alignment horizontal="centerContinuous"/>
    </xf>
    <xf numFmtId="0" fontId="42" fillId="0" borderId="0" xfId="105" applyFont="1" applyBorder="1" applyAlignment="1">
      <alignment horizontal="centerContinuous"/>
    </xf>
    <xf numFmtId="0" fontId="30" fillId="26" borderId="10" xfId="105" applyFont="1" applyFill="1" applyBorder="1" applyAlignment="1">
      <alignment horizontal="center"/>
    </xf>
    <xf numFmtId="3" fontId="31" fillId="26" borderId="19" xfId="105" applyNumberFormat="1" applyFont="1" applyFill="1" applyBorder="1" applyAlignment="1">
      <alignment horizontal="center" vertical="center" wrapText="1"/>
    </xf>
    <xf numFmtId="3" fontId="30" fillId="26" borderId="19" xfId="105" applyNumberFormat="1" applyFont="1" applyFill="1" applyBorder="1" applyAlignment="1">
      <alignment horizontal="center" vertical="center" wrapText="1"/>
    </xf>
    <xf numFmtId="169" fontId="31" fillId="27" borderId="11" xfId="105" applyNumberFormat="1" applyFont="1" applyFill="1" applyBorder="1" applyAlignment="1">
      <alignment horizontal="center" vertical="center" wrapText="1"/>
    </xf>
    <xf numFmtId="169" fontId="30" fillId="27" borderId="11" xfId="105" applyNumberFormat="1" applyFont="1" applyFill="1" applyBorder="1" applyAlignment="1">
      <alignment horizontal="center" vertical="center" wrapText="1"/>
    </xf>
    <xf numFmtId="3" fontId="6" fillId="27" borderId="11" xfId="77" applyNumberFormat="1" applyFont="1" applyFill="1" applyBorder="1" applyAlignment="1">
      <alignment horizontal="right" indent="1"/>
    </xf>
    <xf numFmtId="10" fontId="6" fillId="27" borderId="11" xfId="77" applyNumberFormat="1" applyFont="1" applyFill="1" applyBorder="1" applyAlignment="1">
      <alignment horizontal="right" indent="1"/>
    </xf>
    <xf numFmtId="169" fontId="31" fillId="26" borderId="19" xfId="105" applyNumberFormat="1" applyFont="1" applyFill="1" applyBorder="1" applyAlignment="1">
      <alignment horizontal="center" vertical="center" wrapText="1"/>
    </xf>
    <xf numFmtId="169" fontId="30" fillId="26" borderId="19" xfId="105" applyNumberFormat="1" applyFont="1" applyFill="1" applyBorder="1" applyAlignment="1">
      <alignment horizontal="center" vertical="center" wrapText="1"/>
    </xf>
    <xf numFmtId="0" fontId="30" fillId="0" borderId="0" xfId="105" applyFont="1"/>
    <xf numFmtId="0" fontId="28" fillId="0" borderId="0" xfId="105" applyFont="1" applyBorder="1" applyAlignment="1">
      <alignment horizontal="center"/>
    </xf>
    <xf numFmtId="3" fontId="33" fillId="31" borderId="11" xfId="105" applyNumberFormat="1" applyFont="1" applyFill="1" applyBorder="1" applyAlignment="1">
      <alignment horizontal="centerContinuous" vertical="center" wrapText="1"/>
    </xf>
    <xf numFmtId="3" fontId="33" fillId="31" borderId="10" xfId="105" applyNumberFormat="1" applyFont="1" applyFill="1" applyBorder="1" applyAlignment="1">
      <alignment horizontal="center" vertical="center" wrapText="1"/>
    </xf>
    <xf numFmtId="0" fontId="6" fillId="0" borderId="19" xfId="121" applyFont="1" applyFill="1" applyBorder="1" applyAlignment="1">
      <alignment horizontal="center"/>
    </xf>
    <xf numFmtId="0" fontId="6" fillId="0" borderId="19" xfId="121" applyFont="1" applyFill="1" applyBorder="1" applyAlignment="1">
      <alignment horizontal="center" vertical="center" wrapText="1"/>
    </xf>
    <xf numFmtId="0" fontId="31" fillId="0" borderId="0" xfId="105" applyFont="1" applyFill="1"/>
    <xf numFmtId="169" fontId="31" fillId="0" borderId="0" xfId="105" applyNumberFormat="1" applyFont="1"/>
    <xf numFmtId="169" fontId="31" fillId="28" borderId="15" xfId="105" applyNumberFormat="1" applyFont="1" applyFill="1" applyBorder="1"/>
    <xf numFmtId="3" fontId="31" fillId="28" borderId="15" xfId="105" applyNumberFormat="1" applyFont="1" applyFill="1" applyBorder="1"/>
    <xf numFmtId="169" fontId="31" fillId="28" borderId="17" xfId="105" applyNumberFormat="1" applyFont="1" applyFill="1" applyBorder="1"/>
    <xf numFmtId="3" fontId="31" fillId="28" borderId="17" xfId="105" applyNumberFormat="1" applyFont="1" applyFill="1" applyBorder="1"/>
    <xf numFmtId="3" fontId="31" fillId="27" borderId="11" xfId="105" applyNumberFormat="1" applyFont="1" applyFill="1" applyBorder="1" applyAlignment="1">
      <alignment horizontal="right" vertical="center" wrapText="1" indent="1"/>
    </xf>
    <xf numFmtId="169" fontId="31" fillId="27" borderId="11" xfId="105" applyNumberFormat="1" applyFont="1" applyFill="1" applyBorder="1" applyAlignment="1">
      <alignment horizontal="right" vertical="center" wrapText="1" indent="1"/>
    </xf>
    <xf numFmtId="169" fontId="6" fillId="32" borderId="19" xfId="77" applyNumberFormat="1" applyFont="1" applyFill="1" applyBorder="1"/>
    <xf numFmtId="3" fontId="31" fillId="26" borderId="19" xfId="105" applyNumberFormat="1" applyFont="1" applyFill="1" applyBorder="1" applyAlignment="1">
      <alignment horizontal="right" vertical="center" wrapText="1" indent="1"/>
    </xf>
    <xf numFmtId="169" fontId="31" fillId="26" borderId="19" xfId="105" applyNumberFormat="1" applyFont="1" applyFill="1" applyBorder="1" applyAlignment="1">
      <alignment horizontal="right" vertical="center" wrapText="1" indent="1"/>
    </xf>
    <xf numFmtId="3" fontId="31" fillId="0" borderId="15" xfId="105" applyNumberFormat="1" applyFont="1" applyBorder="1"/>
    <xf numFmtId="3" fontId="31" fillId="0" borderId="22" xfId="105" applyNumberFormat="1" applyFont="1" applyBorder="1"/>
    <xf numFmtId="169" fontId="6" fillId="27" borderId="10" xfId="77" applyNumberFormat="1" applyFont="1" applyFill="1" applyBorder="1"/>
    <xf numFmtId="3" fontId="6" fillId="27" borderId="10" xfId="77" applyNumberFormat="1" applyFont="1" applyFill="1" applyBorder="1" applyAlignment="1">
      <alignment horizontal="right" indent="1"/>
    </xf>
    <xf numFmtId="10" fontId="6" fillId="27" borderId="10" xfId="77" applyNumberFormat="1" applyFont="1" applyFill="1" applyBorder="1" applyAlignment="1">
      <alignment horizontal="right" indent="1"/>
    </xf>
    <xf numFmtId="3" fontId="30" fillId="28" borderId="17" xfId="105" applyNumberFormat="1" applyFont="1" applyFill="1" applyBorder="1"/>
    <xf numFmtId="3" fontId="9" fillId="27" borderId="10" xfId="77" applyNumberFormat="1" applyFont="1" applyFill="1" applyBorder="1" applyAlignment="1">
      <alignment horizontal="right" indent="1"/>
    </xf>
    <xf numFmtId="10" fontId="9" fillId="27" borderId="10" xfId="77" applyNumberFormat="1" applyFont="1" applyFill="1" applyBorder="1" applyAlignment="1">
      <alignment horizontal="right" indent="1"/>
    </xf>
    <xf numFmtId="17" fontId="40" fillId="32" borderId="19" xfId="105" applyNumberFormat="1" applyFont="1" applyFill="1" applyBorder="1" applyAlignment="1">
      <alignment horizontal="center"/>
    </xf>
    <xf numFmtId="0" fontId="28" fillId="0" borderId="0" xfId="105" applyFont="1" applyAlignment="1">
      <alignment horizontal="center"/>
    </xf>
    <xf numFmtId="169" fontId="28" fillId="0" borderId="0" xfId="105" applyNumberFormat="1" applyFont="1" applyAlignment="1">
      <alignment horizontal="center"/>
    </xf>
    <xf numFmtId="169" fontId="28" fillId="0" borderId="0" xfId="105" applyNumberFormat="1" applyFont="1"/>
    <xf numFmtId="3" fontId="43" fillId="0" borderId="0" xfId="105" applyNumberFormat="1" applyFont="1"/>
    <xf numFmtId="10" fontId="28" fillId="0" borderId="0" xfId="105" applyNumberFormat="1" applyFont="1"/>
    <xf numFmtId="4" fontId="28" fillId="0" borderId="0" xfId="105" applyNumberFormat="1" applyFont="1"/>
    <xf numFmtId="0" fontId="44" fillId="0" borderId="0" xfId="121" applyFont="1"/>
    <xf numFmtId="0" fontId="6" fillId="0" borderId="0" xfId="121" applyFont="1"/>
    <xf numFmtId="0" fontId="9" fillId="0" borderId="0" xfId="121" applyFont="1"/>
    <xf numFmtId="0" fontId="45" fillId="0" borderId="0" xfId="121" applyFont="1"/>
    <xf numFmtId="3" fontId="11" fillId="0" borderId="0" xfId="121" applyNumberFormat="1"/>
    <xf numFmtId="0" fontId="44" fillId="0" borderId="0" xfId="121" applyFont="1" applyAlignment="1">
      <alignment vertical="top"/>
    </xf>
    <xf numFmtId="0" fontId="35" fillId="23" borderId="0" xfId="121" applyFont="1" applyFill="1" applyBorder="1" applyAlignment="1">
      <alignment horizontal="centerContinuous" vertical="center" wrapText="1"/>
    </xf>
    <xf numFmtId="0" fontId="36" fillId="23" borderId="0" xfId="121" applyFont="1" applyFill="1" applyBorder="1" applyAlignment="1">
      <alignment horizontal="centerContinuous" vertical="center" wrapText="1"/>
    </xf>
    <xf numFmtId="0" fontId="11" fillId="0" borderId="0" xfId="121" applyAlignment="1">
      <alignment vertical="top"/>
    </xf>
    <xf numFmtId="3" fontId="11" fillId="0" borderId="0" xfId="121" applyNumberFormat="1" applyAlignment="1">
      <alignment vertical="top"/>
    </xf>
    <xf numFmtId="0" fontId="46" fillId="0" borderId="0" xfId="121" applyFont="1" applyAlignment="1">
      <alignment horizontal="centerContinuous" vertical="top"/>
    </xf>
    <xf numFmtId="0" fontId="47" fillId="0" borderId="0" xfId="121" applyFont="1"/>
    <xf numFmtId="0" fontId="9" fillId="25" borderId="24" xfId="121" applyFont="1" applyFill="1" applyBorder="1" applyAlignment="1">
      <alignment horizontal="center" vertical="center"/>
    </xf>
    <xf numFmtId="0" fontId="9" fillId="25" borderId="25" xfId="121" applyFont="1" applyFill="1" applyBorder="1" applyAlignment="1">
      <alignment horizontal="center" vertical="center" wrapText="1"/>
    </xf>
    <xf numFmtId="0" fontId="48" fillId="25" borderId="25" xfId="121" applyFont="1" applyFill="1" applyBorder="1" applyAlignment="1">
      <alignment horizontal="center" vertical="center" wrapText="1"/>
    </xf>
    <xf numFmtId="0" fontId="9" fillId="25" borderId="26" xfId="121" applyFont="1" applyFill="1" applyBorder="1" applyAlignment="1">
      <alignment horizontal="center" vertical="center" wrapText="1"/>
    </xf>
    <xf numFmtId="0" fontId="49" fillId="0" borderId="0" xfId="121" applyFont="1"/>
    <xf numFmtId="3" fontId="49" fillId="0" borderId="0" xfId="121" applyNumberFormat="1" applyFont="1"/>
    <xf numFmtId="0" fontId="6" fillId="0" borderId="27" xfId="121" applyFont="1" applyBorder="1"/>
    <xf numFmtId="170" fontId="9" fillId="0" borderId="0" xfId="121" applyNumberFormat="1" applyFont="1" applyBorder="1"/>
    <xf numFmtId="170" fontId="6" fillId="0" borderId="0" xfId="121" applyNumberFormat="1" applyFont="1" applyBorder="1"/>
    <xf numFmtId="170" fontId="45" fillId="0" borderId="0" xfId="121" applyNumberFormat="1" applyFont="1" applyBorder="1"/>
    <xf numFmtId="170" fontId="6" fillId="0" borderId="28" xfId="121" applyNumberFormat="1" applyFont="1" applyBorder="1"/>
    <xf numFmtId="170" fontId="6" fillId="0" borderId="29" xfId="121" applyNumberFormat="1" applyFont="1" applyBorder="1"/>
    <xf numFmtId="171" fontId="40" fillId="0" borderId="27" xfId="121" applyNumberFormat="1" applyFont="1" applyBorder="1" applyAlignment="1">
      <alignment horizontal="center"/>
    </xf>
    <xf numFmtId="3" fontId="40" fillId="0" borderId="0" xfId="121" applyNumberFormat="1" applyFont="1" applyBorder="1" applyAlignment="1">
      <alignment horizontal="right" indent="1"/>
    </xf>
    <xf numFmtId="3" fontId="6" fillId="0" borderId="0" xfId="121" applyNumberFormat="1" applyFont="1" applyBorder="1"/>
    <xf numFmtId="3" fontId="9" fillId="0" borderId="0" xfId="121" applyNumberFormat="1" applyFont="1" applyBorder="1" applyAlignment="1">
      <alignment horizontal="right" indent="1"/>
    </xf>
    <xf numFmtId="3" fontId="9" fillId="0" borderId="29" xfId="121" applyNumberFormat="1" applyFont="1" applyBorder="1" applyAlignment="1">
      <alignment horizontal="right" indent="1"/>
    </xf>
    <xf numFmtId="170" fontId="51" fillId="0" borderId="0" xfId="121" applyNumberFormat="1" applyFont="1"/>
    <xf numFmtId="0" fontId="44" fillId="0" borderId="0" xfId="92" applyNumberFormat="1" applyFont="1" applyAlignment="1">
      <alignment horizontal="center"/>
    </xf>
    <xf numFmtId="3" fontId="40" fillId="0" borderId="29" xfId="121" applyNumberFormat="1" applyFont="1" applyBorder="1" applyAlignment="1">
      <alignment horizontal="right" indent="1"/>
    </xf>
    <xf numFmtId="0" fontId="44" fillId="0" borderId="0" xfId="92" applyNumberFormat="1" applyFont="1" applyFill="1" applyBorder="1" applyAlignment="1">
      <alignment horizontal="center"/>
    </xf>
    <xf numFmtId="3" fontId="44" fillId="0" borderId="0" xfId="121" applyNumberFormat="1" applyFont="1" applyFill="1" applyBorder="1" applyAlignment="1">
      <alignment horizontal="center"/>
    </xf>
    <xf numFmtId="16" fontId="13" fillId="23" borderId="30" xfId="121" applyNumberFormat="1" applyFont="1" applyFill="1" applyBorder="1" applyAlignment="1">
      <alignment horizontal="center" vertical="center" wrapText="1"/>
    </xf>
    <xf numFmtId="170" fontId="53" fillId="23" borderId="31" xfId="121" applyNumberFormat="1" applyFont="1" applyFill="1" applyBorder="1" applyAlignment="1">
      <alignment horizontal="right" vertical="center" indent="1"/>
    </xf>
    <xf numFmtId="170" fontId="54" fillId="0" borderId="31" xfId="121" applyNumberFormat="1" applyFont="1" applyBorder="1" applyAlignment="1">
      <alignment vertical="center"/>
    </xf>
    <xf numFmtId="3" fontId="40" fillId="0" borderId="31" xfId="121" applyNumberFormat="1" applyFont="1" applyBorder="1" applyAlignment="1">
      <alignment horizontal="right" indent="1"/>
    </xf>
    <xf numFmtId="3" fontId="40" fillId="0" borderId="32" xfId="121" applyNumberFormat="1" applyFont="1" applyBorder="1" applyAlignment="1">
      <alignment horizontal="right" indent="1"/>
    </xf>
    <xf numFmtId="0" fontId="49" fillId="0" borderId="0" xfId="121" applyFont="1" applyAlignment="1">
      <alignment horizontal="center" vertical="center"/>
    </xf>
    <xf numFmtId="3" fontId="49" fillId="0" borderId="0" xfId="121" applyNumberFormat="1" applyFont="1" applyAlignment="1">
      <alignment horizontal="center" vertical="center"/>
    </xf>
    <xf numFmtId="3" fontId="44" fillId="0" borderId="0" xfId="121" applyNumberFormat="1" applyFont="1" applyBorder="1" applyAlignment="1">
      <alignment horizontal="center"/>
    </xf>
    <xf numFmtId="0" fontId="11" fillId="0" borderId="0" xfId="121" applyBorder="1"/>
    <xf numFmtId="0" fontId="49" fillId="0" borderId="0" xfId="121" applyFont="1" applyBorder="1"/>
    <xf numFmtId="3" fontId="11" fillId="0" borderId="0" xfId="121" applyNumberFormat="1" applyBorder="1"/>
    <xf numFmtId="0" fontId="44" fillId="0" borderId="0" xfId="121" applyFont="1" applyAlignment="1">
      <alignment horizontal="center"/>
    </xf>
    <xf numFmtId="0" fontId="55" fillId="0" borderId="0" xfId="121" applyFont="1"/>
    <xf numFmtId="3" fontId="44" fillId="0" borderId="0" xfId="121" applyNumberFormat="1" applyFont="1" applyAlignment="1">
      <alignment horizontal="center"/>
    </xf>
    <xf numFmtId="0" fontId="56" fillId="0" borderId="0" xfId="121" applyFont="1" applyBorder="1" applyAlignment="1">
      <alignment horizontal="center"/>
    </xf>
    <xf numFmtId="0" fontId="6" fillId="0" borderId="0" xfId="121" applyFont="1" applyAlignment="1">
      <alignment vertical="center"/>
    </xf>
    <xf numFmtId="0" fontId="35" fillId="23" borderId="0" xfId="121" applyFont="1" applyFill="1" applyBorder="1" applyAlignment="1">
      <alignment horizontal="centerContinuous" vertical="center"/>
    </xf>
    <xf numFmtId="0" fontId="58" fillId="23" borderId="0" xfId="121" applyFont="1" applyFill="1" applyBorder="1" applyAlignment="1">
      <alignment horizontal="centerContinuous" vertical="center"/>
    </xf>
    <xf numFmtId="0" fontId="58" fillId="0" borderId="0" xfId="121" applyFont="1" applyBorder="1" applyAlignment="1">
      <alignment horizontal="centerContinuous"/>
    </xf>
    <xf numFmtId="0" fontId="9" fillId="0" borderId="0" xfId="121" applyFont="1" applyAlignment="1">
      <alignment horizontal="centerContinuous" wrapText="1"/>
    </xf>
    <xf numFmtId="0" fontId="10" fillId="0" borderId="0" xfId="121" applyFont="1" applyAlignment="1">
      <alignment horizontal="centerContinuous" vertical="center" wrapText="1"/>
    </xf>
    <xf numFmtId="174" fontId="6" fillId="0" borderId="0" xfId="121" applyNumberFormat="1" applyFont="1"/>
    <xf numFmtId="0" fontId="59" fillId="0" borderId="0" xfId="121" applyFont="1"/>
    <xf numFmtId="175" fontId="6" fillId="0" borderId="0" xfId="121" applyNumberFormat="1" applyFont="1"/>
    <xf numFmtId="176" fontId="9" fillId="25" borderId="11" xfId="121" applyNumberFormat="1" applyFont="1" applyFill="1" applyBorder="1" applyAlignment="1">
      <alignment horizontal="centerContinuous" vertical="center" wrapText="1"/>
    </xf>
    <xf numFmtId="0" fontId="9" fillId="25" borderId="11" xfId="121" applyFont="1" applyFill="1" applyBorder="1" applyAlignment="1">
      <alignment horizontal="centerContinuous" vertical="center" wrapText="1"/>
    </xf>
    <xf numFmtId="176" fontId="9" fillId="25" borderId="12" xfId="121" applyNumberFormat="1" applyFont="1" applyFill="1" applyBorder="1" applyAlignment="1">
      <alignment horizontal="center" vertical="center" wrapText="1"/>
    </xf>
    <xf numFmtId="177" fontId="9" fillId="25" borderId="13" xfId="121" applyNumberFormat="1" applyFont="1" applyFill="1" applyBorder="1" applyAlignment="1">
      <alignment horizontal="center" vertical="center" wrapText="1"/>
    </xf>
    <xf numFmtId="177" fontId="9" fillId="25" borderId="12" xfId="121" applyNumberFormat="1" applyFont="1" applyFill="1" applyBorder="1" applyAlignment="1">
      <alignment horizontal="center" vertical="center" wrapText="1"/>
    </xf>
    <xf numFmtId="49" fontId="9" fillId="23" borderId="9" xfId="121" applyNumberFormat="1" applyFont="1" applyFill="1" applyBorder="1" applyAlignment="1">
      <alignment horizontal="left" indent="1"/>
    </xf>
    <xf numFmtId="174" fontId="9" fillId="0" borderId="9" xfId="121" applyNumberFormat="1" applyFont="1" applyBorder="1" applyAlignment="1"/>
    <xf numFmtId="174" fontId="9" fillId="0" borderId="16" xfId="121" applyNumberFormat="1" applyFont="1" applyBorder="1"/>
    <xf numFmtId="10" fontId="9" fillId="0" borderId="20" xfId="121" applyNumberFormat="1" applyFont="1" applyBorder="1"/>
    <xf numFmtId="0" fontId="62" fillId="23" borderId="11" xfId="121" applyFont="1" applyFill="1" applyBorder="1" applyAlignment="1"/>
    <xf numFmtId="174" fontId="62" fillId="0" borderId="11" xfId="121" applyNumberFormat="1" applyFont="1" applyBorder="1" applyAlignment="1"/>
    <xf numFmtId="49" fontId="6" fillId="23" borderId="19" xfId="121" applyNumberFormat="1" applyFont="1" applyFill="1" applyBorder="1" applyAlignment="1">
      <alignment horizontal="left" indent="1"/>
    </xf>
    <xf numFmtId="174" fontId="6" fillId="0" borderId="19" xfId="121" applyNumberFormat="1" applyFont="1" applyBorder="1" applyAlignment="1"/>
    <xf numFmtId="174" fontId="6" fillId="0" borderId="16" xfId="121" applyNumberFormat="1" applyFont="1" applyBorder="1"/>
    <xf numFmtId="10" fontId="6" fillId="0" borderId="20" xfId="121" applyNumberFormat="1" applyFont="1" applyBorder="1"/>
    <xf numFmtId="0" fontId="63" fillId="23" borderId="11" xfId="121" applyFont="1" applyFill="1" applyBorder="1" applyAlignment="1"/>
    <xf numFmtId="49" fontId="6" fillId="23" borderId="10" xfId="121" applyNumberFormat="1" applyFont="1" applyFill="1" applyBorder="1" applyAlignment="1">
      <alignment horizontal="left" indent="1"/>
    </xf>
    <xf numFmtId="10" fontId="6" fillId="0" borderId="18" xfId="121" applyNumberFormat="1" applyFont="1" applyBorder="1"/>
    <xf numFmtId="10" fontId="6" fillId="0" borderId="0" xfId="121" applyNumberFormat="1" applyFont="1"/>
    <xf numFmtId="174" fontId="64" fillId="0" borderId="11" xfId="121" applyNumberFormat="1" applyFont="1" applyBorder="1" applyAlignment="1"/>
    <xf numFmtId="174" fontId="9" fillId="0" borderId="21" xfId="121" applyNumberFormat="1" applyFont="1" applyBorder="1"/>
    <xf numFmtId="10" fontId="9" fillId="0" borderId="23" xfId="121" applyNumberFormat="1" applyFont="1" applyBorder="1"/>
    <xf numFmtId="174" fontId="61" fillId="0" borderId="11" xfId="121" applyNumberFormat="1" applyFont="1" applyBorder="1" applyAlignment="1"/>
    <xf numFmtId="0" fontId="64" fillId="23" borderId="11" xfId="121" applyFont="1" applyFill="1" applyBorder="1" applyAlignment="1"/>
    <xf numFmtId="174" fontId="26" fillId="0" borderId="11" xfId="121" applyNumberFormat="1" applyFont="1" applyBorder="1" applyAlignment="1"/>
    <xf numFmtId="49" fontId="6" fillId="23" borderId="33" xfId="121" applyNumberFormat="1" applyFont="1" applyFill="1" applyBorder="1" applyAlignment="1">
      <alignment horizontal="left" indent="1"/>
    </xf>
    <xf numFmtId="174" fontId="6" fillId="0" borderId="33" xfId="121" applyNumberFormat="1" applyFont="1" applyBorder="1" applyAlignment="1"/>
    <xf numFmtId="49" fontId="9" fillId="23" borderId="34" xfId="121" applyNumberFormat="1" applyFont="1" applyFill="1" applyBorder="1" applyAlignment="1">
      <alignment horizontal="left" indent="1"/>
    </xf>
    <xf numFmtId="174" fontId="9" fillId="0" borderId="34" xfId="121" applyNumberFormat="1" applyFont="1" applyBorder="1" applyAlignment="1"/>
    <xf numFmtId="174" fontId="9" fillId="0" borderId="35" xfId="121" applyNumberFormat="1" applyFont="1" applyBorder="1"/>
    <xf numFmtId="10" fontId="9" fillId="0" borderId="36" xfId="121" applyNumberFormat="1" applyFont="1" applyBorder="1"/>
    <xf numFmtId="174" fontId="11" fillId="0" borderId="0" xfId="121" applyNumberFormat="1"/>
    <xf numFmtId="174" fontId="6" fillId="0" borderId="37" xfId="121" applyNumberFormat="1" applyFont="1" applyBorder="1"/>
    <xf numFmtId="10" fontId="6" fillId="0" borderId="38" xfId="121" applyNumberFormat="1" applyFont="1" applyBorder="1"/>
    <xf numFmtId="49" fontId="9" fillId="23" borderId="39" xfId="121" applyNumberFormat="1" applyFont="1" applyFill="1" applyBorder="1" applyAlignment="1">
      <alignment horizontal="left" indent="1"/>
    </xf>
    <xf numFmtId="174" fontId="9" fillId="0" borderId="39" xfId="121" applyNumberFormat="1" applyFont="1" applyBorder="1" applyAlignment="1"/>
    <xf numFmtId="174" fontId="9" fillId="0" borderId="37" xfId="121" applyNumberFormat="1" applyFont="1" applyBorder="1"/>
    <xf numFmtId="10" fontId="9" fillId="0" borderId="38" xfId="121" applyNumberFormat="1" applyFont="1" applyBorder="1"/>
    <xf numFmtId="10" fontId="9" fillId="0" borderId="40" xfId="121" applyNumberFormat="1" applyFont="1" applyBorder="1"/>
    <xf numFmtId="174" fontId="9" fillId="0" borderId="41" xfId="121" applyNumberFormat="1" applyFont="1" applyBorder="1"/>
    <xf numFmtId="174" fontId="6" fillId="0" borderId="0" xfId="121" applyNumberFormat="1" applyFont="1" applyBorder="1"/>
    <xf numFmtId="49" fontId="6" fillId="23" borderId="14" xfId="121" applyNumberFormat="1" applyFont="1" applyFill="1" applyBorder="1" applyAlignment="1">
      <alignment horizontal="left" indent="1"/>
    </xf>
    <xf numFmtId="174" fontId="6" fillId="0" borderId="10" xfId="121" applyNumberFormat="1" applyFont="1" applyBorder="1" applyAlignment="1"/>
    <xf numFmtId="10" fontId="6" fillId="0" borderId="31" xfId="121" applyNumberFormat="1" applyFont="1" applyBorder="1"/>
    <xf numFmtId="174" fontId="6" fillId="0" borderId="31" xfId="121" applyNumberFormat="1" applyFont="1" applyBorder="1"/>
    <xf numFmtId="0" fontId="9" fillId="25" borderId="12" xfId="121" applyFont="1" applyFill="1" applyBorder="1" applyAlignment="1">
      <alignment horizontal="center"/>
    </xf>
    <xf numFmtId="174" fontId="9" fillId="25" borderId="37" xfId="121" applyNumberFormat="1" applyFont="1" applyFill="1" applyBorder="1"/>
    <xf numFmtId="10" fontId="9" fillId="25" borderId="38" xfId="121" applyNumberFormat="1" applyFont="1" applyFill="1" applyBorder="1"/>
    <xf numFmtId="174" fontId="9" fillId="25" borderId="11" xfId="121" applyNumberFormat="1" applyFont="1" applyFill="1" applyBorder="1"/>
    <xf numFmtId="174" fontId="9" fillId="0" borderId="0" xfId="121" applyNumberFormat="1" applyFont="1"/>
    <xf numFmtId="10" fontId="11" fillId="0" borderId="0" xfId="121" applyNumberFormat="1"/>
    <xf numFmtId="0" fontId="6" fillId="0" borderId="0" xfId="121" applyFont="1" applyAlignment="1">
      <alignment horizontal="center"/>
    </xf>
    <xf numFmtId="0" fontId="65" fillId="23" borderId="11" xfId="121" applyFont="1" applyFill="1" applyBorder="1" applyAlignment="1"/>
    <xf numFmtId="10" fontId="65" fillId="0" borderId="13" xfId="121" applyNumberFormat="1" applyFont="1" applyBorder="1" applyAlignment="1"/>
    <xf numFmtId="0" fontId="10" fillId="0" borderId="0" xfId="121" applyFont="1" applyAlignment="1"/>
    <xf numFmtId="4" fontId="27" fillId="0" borderId="0" xfId="121" applyNumberFormat="1" applyFont="1"/>
    <xf numFmtId="0" fontId="62" fillId="0" borderId="0" xfId="121" applyFont="1"/>
    <xf numFmtId="178" fontId="35" fillId="23" borderId="0" xfId="121" applyNumberFormat="1" applyFont="1" applyFill="1" applyBorder="1" applyAlignment="1">
      <alignment horizontal="centerContinuous" vertical="center"/>
    </xf>
    <xf numFmtId="178" fontId="66" fillId="23" borderId="0" xfId="121" applyNumberFormat="1" applyFont="1" applyFill="1" applyBorder="1" applyAlignment="1">
      <alignment horizontal="centerContinuous" vertical="center"/>
    </xf>
    <xf numFmtId="0" fontId="49" fillId="0" borderId="0" xfId="121" applyFont="1" applyAlignment="1">
      <alignment vertical="center"/>
    </xf>
    <xf numFmtId="0" fontId="11" fillId="0" borderId="0" xfId="121" applyFont="1"/>
    <xf numFmtId="0" fontId="49" fillId="0" borderId="0" xfId="121" applyFont="1" applyBorder="1" applyAlignment="1">
      <alignment horizontal="center" vertical="center"/>
    </xf>
    <xf numFmtId="3" fontId="6" fillId="25" borderId="15" xfId="121" applyNumberFormat="1" applyFont="1" applyFill="1" applyBorder="1" applyAlignment="1">
      <alignment horizontal="center" vertical="center"/>
    </xf>
    <xf numFmtId="3" fontId="9" fillId="25" borderId="15" xfId="121" applyNumberFormat="1" applyFont="1" applyFill="1" applyBorder="1" applyAlignment="1">
      <alignment horizontal="center" vertical="center"/>
    </xf>
    <xf numFmtId="3" fontId="60" fillId="25" borderId="0" xfId="121" applyNumberFormat="1" applyFont="1" applyFill="1" applyBorder="1" applyAlignment="1">
      <alignment horizontal="center" vertical="center"/>
    </xf>
    <xf numFmtId="3" fontId="67" fillId="0" borderId="0" xfId="121" applyNumberFormat="1" applyFont="1" applyBorder="1" applyAlignment="1">
      <alignment horizontal="center" vertical="center" wrapText="1"/>
    </xf>
    <xf numFmtId="3" fontId="9" fillId="0" borderId="22" xfId="121" applyNumberFormat="1" applyFont="1" applyBorder="1" applyAlignment="1">
      <alignment horizontal="center" vertical="center"/>
    </xf>
    <xf numFmtId="3" fontId="60" fillId="0" borderId="0" xfId="121" applyNumberFormat="1" applyFont="1" applyBorder="1" applyAlignment="1">
      <alignment horizontal="center" vertical="center"/>
    </xf>
    <xf numFmtId="0" fontId="49" fillId="0" borderId="0" xfId="121" applyFont="1" applyAlignment="1"/>
    <xf numFmtId="0" fontId="6" fillId="0" borderId="42" xfId="121" applyNumberFormat="1" applyFont="1" applyBorder="1" applyAlignment="1">
      <alignment horizontal="center"/>
    </xf>
    <xf numFmtId="169" fontId="6" fillId="0" borderId="42" xfId="121" applyNumberFormat="1" applyFont="1" applyBorder="1" applyAlignment="1">
      <alignment horizontal="right"/>
    </xf>
    <xf numFmtId="3" fontId="9" fillId="33" borderId="42" xfId="121" applyNumberFormat="1" applyFont="1" applyFill="1" applyBorder="1" applyAlignment="1">
      <alignment horizontal="right" indent="1"/>
    </xf>
    <xf numFmtId="3" fontId="60" fillId="33" borderId="42" xfId="121" applyNumberFormat="1" applyFont="1" applyFill="1" applyBorder="1" applyAlignment="1">
      <alignment horizontal="right" indent="1"/>
    </xf>
    <xf numFmtId="169" fontId="49" fillId="0" borderId="43" xfId="121" applyNumberFormat="1" applyFont="1" applyBorder="1" applyAlignment="1"/>
    <xf numFmtId="0" fontId="49" fillId="0" borderId="43" xfId="121" applyFont="1" applyBorder="1" applyAlignment="1"/>
    <xf numFmtId="169" fontId="6" fillId="0" borderId="43" xfId="121" applyNumberFormat="1" applyFont="1" applyBorder="1" applyAlignment="1">
      <alignment horizontal="right"/>
    </xf>
    <xf numFmtId="3" fontId="9" fillId="33" borderId="43" xfId="121" applyNumberFormat="1" applyFont="1" applyFill="1" applyBorder="1" applyAlignment="1">
      <alignment horizontal="right" indent="1"/>
    </xf>
    <xf numFmtId="3" fontId="60" fillId="33" borderId="43" xfId="121" applyNumberFormat="1" applyFont="1" applyFill="1" applyBorder="1" applyAlignment="1">
      <alignment horizontal="right" indent="1"/>
    </xf>
    <xf numFmtId="169" fontId="6" fillId="23" borderId="43" xfId="121" applyNumberFormat="1" applyFont="1" applyFill="1" applyBorder="1" applyAlignment="1">
      <alignment horizontal="right"/>
    </xf>
    <xf numFmtId="169" fontId="6" fillId="23" borderId="43" xfId="121" applyNumberFormat="1" applyFont="1" applyFill="1" applyBorder="1" applyAlignment="1">
      <alignment horizontal="center"/>
    </xf>
    <xf numFmtId="169" fontId="6" fillId="0" borderId="43" xfId="121" applyNumberFormat="1" applyFont="1" applyBorder="1" applyAlignment="1">
      <alignment horizontal="center"/>
    </xf>
    <xf numFmtId="0" fontId="39" fillId="0" borderId="0" xfId="121" applyFont="1" applyBorder="1" applyAlignment="1">
      <alignment horizontal="center" wrapText="1"/>
    </xf>
    <xf numFmtId="0" fontId="6" fillId="0" borderId="0" xfId="121" applyFont="1" applyBorder="1" applyAlignment="1">
      <alignment horizontal="right"/>
    </xf>
    <xf numFmtId="0" fontId="6" fillId="0" borderId="44" xfId="121" applyFont="1" applyBorder="1" applyAlignment="1">
      <alignment horizontal="right"/>
    </xf>
    <xf numFmtId="0" fontId="9" fillId="0" borderId="44" xfId="121" applyFont="1" applyBorder="1" applyAlignment="1">
      <alignment horizontal="right" indent="1"/>
    </xf>
    <xf numFmtId="0" fontId="60" fillId="0" borderId="44" xfId="121" applyFont="1" applyBorder="1" applyAlignment="1">
      <alignment horizontal="right" indent="1"/>
    </xf>
    <xf numFmtId="169" fontId="49" fillId="0" borderId="44" xfId="121" applyNumberFormat="1" applyFont="1" applyBorder="1" applyAlignment="1"/>
    <xf numFmtId="16" fontId="6" fillId="0" borderId="17" xfId="121" applyNumberFormat="1" applyFont="1" applyBorder="1" applyAlignment="1">
      <alignment horizontal="center" wrapText="1"/>
    </xf>
    <xf numFmtId="169" fontId="6" fillId="0" borderId="17" xfId="121" applyNumberFormat="1" applyFont="1" applyBorder="1" applyAlignment="1">
      <alignment horizontal="right"/>
    </xf>
    <xf numFmtId="169" fontId="6" fillId="23" borderId="42" xfId="121" applyNumberFormat="1" applyFont="1" applyFill="1" applyBorder="1" applyAlignment="1">
      <alignment horizontal="center"/>
    </xf>
    <xf numFmtId="3" fontId="9" fillId="33" borderId="17" xfId="121" applyNumberFormat="1" applyFont="1" applyFill="1" applyBorder="1" applyAlignment="1">
      <alignment horizontal="right" indent="1"/>
    </xf>
    <xf numFmtId="3" fontId="60" fillId="33" borderId="0" xfId="121" applyNumberFormat="1" applyFont="1" applyFill="1" applyBorder="1" applyAlignment="1">
      <alignment horizontal="right" indent="1"/>
    </xf>
    <xf numFmtId="169" fontId="49" fillId="0" borderId="42" xfId="121" applyNumberFormat="1" applyFont="1" applyBorder="1" applyAlignment="1"/>
    <xf numFmtId="16" fontId="9" fillId="0" borderId="17" xfId="121" applyNumberFormat="1" applyFont="1" applyBorder="1" applyAlignment="1">
      <alignment horizontal="center" wrapText="1"/>
    </xf>
    <xf numFmtId="169" fontId="9" fillId="0" borderId="17" xfId="121" applyNumberFormat="1" applyFont="1" applyBorder="1" applyAlignment="1">
      <alignment horizontal="right"/>
    </xf>
    <xf numFmtId="169" fontId="9" fillId="23" borderId="42" xfId="121" applyNumberFormat="1" applyFont="1" applyFill="1" applyBorder="1" applyAlignment="1">
      <alignment horizontal="center"/>
    </xf>
    <xf numFmtId="3" fontId="68" fillId="33" borderId="0" xfId="121" applyNumberFormat="1" applyFont="1" applyFill="1" applyBorder="1" applyAlignment="1">
      <alignment horizontal="right" indent="1"/>
    </xf>
    <xf numFmtId="0" fontId="11" fillId="0" borderId="0" xfId="121" applyFont="1" applyAlignment="1"/>
    <xf numFmtId="16" fontId="6" fillId="0" borderId="0" xfId="121" applyNumberFormat="1" applyFont="1" applyBorder="1" applyAlignment="1">
      <alignment horizontal="center" wrapText="1"/>
    </xf>
    <xf numFmtId="169" fontId="9" fillId="23" borderId="22" xfId="121" applyNumberFormat="1" applyFont="1" applyFill="1" applyBorder="1" applyAlignment="1">
      <alignment horizontal="right"/>
    </xf>
    <xf numFmtId="3" fontId="9" fillId="33" borderId="22" xfId="121" applyNumberFormat="1" applyFont="1" applyFill="1" applyBorder="1" applyAlignment="1">
      <alignment horizontal="right" indent="1"/>
    </xf>
    <xf numFmtId="169" fontId="9" fillId="23" borderId="17" xfId="121" applyNumberFormat="1" applyFont="1" applyFill="1" applyBorder="1" applyAlignment="1">
      <alignment horizontal="right"/>
    </xf>
    <xf numFmtId="0" fontId="49" fillId="0" borderId="0" xfId="121" applyFont="1" applyBorder="1" applyAlignment="1"/>
    <xf numFmtId="3" fontId="32" fillId="34" borderId="15" xfId="121" applyNumberFormat="1" applyFont="1" applyFill="1" applyBorder="1" applyAlignment="1">
      <alignment horizontal="center" vertical="center" wrapText="1"/>
    </xf>
    <xf numFmtId="3" fontId="32" fillId="34" borderId="15" xfId="121" applyNumberFormat="1" applyFont="1" applyFill="1" applyBorder="1" applyAlignment="1">
      <alignment horizontal="right" vertical="center"/>
    </xf>
    <xf numFmtId="3" fontId="32" fillId="34" borderId="15" xfId="121" applyNumberFormat="1" applyFont="1" applyFill="1" applyBorder="1" applyAlignment="1">
      <alignment horizontal="center" vertical="center"/>
    </xf>
    <xf numFmtId="3" fontId="11" fillId="0" borderId="0" xfId="121" applyNumberFormat="1" applyFont="1" applyBorder="1" applyAlignment="1">
      <alignment horizontal="center"/>
    </xf>
    <xf numFmtId="0" fontId="11" fillId="0" borderId="0" xfId="121" applyFont="1" applyBorder="1" applyAlignment="1">
      <alignment horizontal="center"/>
    </xf>
    <xf numFmtId="3" fontId="9" fillId="0" borderId="0" xfId="121" applyNumberFormat="1" applyFont="1"/>
    <xf numFmtId="3" fontId="62" fillId="0" borderId="0" xfId="121" applyNumberFormat="1" applyFont="1"/>
    <xf numFmtId="0" fontId="11" fillId="0" borderId="0" xfId="121" applyFont="1" applyBorder="1" applyAlignment="1">
      <alignment horizontal="center" vertical="center"/>
    </xf>
    <xf numFmtId="0" fontId="49" fillId="0" borderId="0" xfId="121" applyFont="1" applyAlignment="1">
      <alignment horizontal="center"/>
    </xf>
    <xf numFmtId="169" fontId="49" fillId="0" borderId="0" xfId="121" applyNumberFormat="1" applyFont="1" applyAlignment="1"/>
    <xf numFmtId="169" fontId="11" fillId="0" borderId="0" xfId="121" applyNumberFormat="1" applyFont="1" applyAlignment="1"/>
    <xf numFmtId="0" fontId="40" fillId="0" borderId="0" xfId="0" applyFont="1"/>
    <xf numFmtId="0" fontId="48" fillId="0" borderId="0" xfId="0" applyFont="1"/>
    <xf numFmtId="0" fontId="27" fillId="0" borderId="0" xfId="0" applyFont="1"/>
    <xf numFmtId="0" fontId="11" fillId="0" borderId="0" xfId="0" applyFont="1"/>
    <xf numFmtId="0" fontId="48" fillId="23" borderId="0" xfId="0" applyFont="1" applyFill="1" applyBorder="1" applyAlignment="1">
      <alignment horizontal="center" vertical="center" wrapText="1"/>
    </xf>
    <xf numFmtId="0" fontId="69" fillId="23" borderId="0" xfId="0" applyFont="1" applyFill="1" applyBorder="1" applyAlignment="1">
      <alignment horizontal="center" vertical="center" wrapText="1"/>
    </xf>
    <xf numFmtId="0" fontId="70" fillId="23" borderId="0" xfId="0" applyFont="1" applyFill="1" applyBorder="1" applyAlignment="1">
      <alignment horizontal="center" vertical="center" wrapText="1"/>
    </xf>
    <xf numFmtId="0" fontId="71" fillId="0" borderId="0" xfId="0" applyFont="1"/>
    <xf numFmtId="0" fontId="48" fillId="25" borderId="21" xfId="0" applyFont="1" applyFill="1" applyBorder="1" applyAlignment="1">
      <alignment horizontal="center"/>
    </xf>
    <xf numFmtId="0" fontId="72" fillId="25" borderId="21" xfId="0" applyFont="1" applyFill="1" applyBorder="1" applyAlignment="1">
      <alignment horizontal="centerContinuous" vertical="center"/>
    </xf>
    <xf numFmtId="0" fontId="72" fillId="25" borderId="23" xfId="0" applyFont="1" applyFill="1" applyBorder="1" applyAlignment="1">
      <alignment horizontal="centerContinuous" vertical="center"/>
    </xf>
    <xf numFmtId="0" fontId="72" fillId="25" borderId="22" xfId="0" applyFont="1" applyFill="1" applyBorder="1" applyAlignment="1">
      <alignment horizontal="centerContinuous" wrapText="1"/>
    </xf>
    <xf numFmtId="0" fontId="54" fillId="25" borderId="23" xfId="0" applyFont="1" applyFill="1" applyBorder="1" applyAlignment="1">
      <alignment horizontal="centerContinuous" wrapText="1"/>
    </xf>
    <xf numFmtId="0" fontId="48" fillId="25" borderId="14" xfId="0" applyFont="1" applyFill="1" applyBorder="1" applyAlignment="1">
      <alignment horizontal="center" vertical="center"/>
    </xf>
    <xf numFmtId="0" fontId="48" fillId="25" borderId="18" xfId="0" applyFont="1" applyFill="1" applyBorder="1" applyAlignment="1">
      <alignment horizontal="center" vertical="center"/>
    </xf>
    <xf numFmtId="0" fontId="48" fillId="25" borderId="17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73" fillId="0" borderId="16" xfId="0" applyNumberFormat="1" applyFont="1" applyBorder="1" applyAlignment="1">
      <alignment horizontal="center" wrapText="1"/>
    </xf>
    <xf numFmtId="3" fontId="13" fillId="0" borderId="21" xfId="0" applyNumberFormat="1" applyFont="1" applyBorder="1" applyAlignment="1">
      <alignment horizontal="center" vertical="center" wrapText="1"/>
    </xf>
    <xf numFmtId="169" fontId="40" fillId="0" borderId="21" xfId="0" applyNumberFormat="1" applyFont="1" applyBorder="1"/>
    <xf numFmtId="10" fontId="40" fillId="0" borderId="23" xfId="0" applyNumberFormat="1" applyFont="1" applyBorder="1"/>
    <xf numFmtId="169" fontId="48" fillId="0" borderId="9" xfId="0" applyNumberFormat="1" applyFont="1" applyBorder="1"/>
    <xf numFmtId="2" fontId="40" fillId="0" borderId="22" xfId="0" applyNumberFormat="1" applyFont="1" applyBorder="1" applyAlignment="1">
      <alignment horizontal="center"/>
    </xf>
    <xf numFmtId="0" fontId="40" fillId="0" borderId="23" xfId="0" applyFont="1" applyBorder="1"/>
    <xf numFmtId="3" fontId="13" fillId="0" borderId="16" xfId="0" applyNumberFormat="1" applyFont="1" applyBorder="1" applyAlignment="1">
      <alignment horizontal="center" wrapText="1"/>
    </xf>
    <xf numFmtId="169" fontId="40" fillId="0" borderId="16" xfId="0" applyNumberFormat="1" applyFont="1" applyBorder="1"/>
    <xf numFmtId="10" fontId="40" fillId="0" borderId="20" xfId="0" applyNumberFormat="1" applyFont="1" applyBorder="1"/>
    <xf numFmtId="169" fontId="48" fillId="0" borderId="19" xfId="0" applyNumberFormat="1" applyFont="1" applyBorder="1"/>
    <xf numFmtId="2" fontId="40" fillId="0" borderId="0" xfId="0" applyNumberFormat="1" applyFont="1" applyBorder="1" applyAlignment="1">
      <alignment horizontal="center"/>
    </xf>
    <xf numFmtId="2" fontId="40" fillId="0" borderId="17" xfId="0" applyNumberFormat="1" applyFont="1" applyBorder="1" applyAlignment="1">
      <alignment horizontal="center"/>
    </xf>
    <xf numFmtId="0" fontId="40" fillId="0" borderId="20" xfId="0" applyFont="1" applyBorder="1"/>
    <xf numFmtId="14" fontId="40" fillId="26" borderId="10" xfId="0" applyNumberFormat="1" applyFont="1" applyFill="1" applyBorder="1" applyAlignment="1" applyProtection="1">
      <alignment horizontal="center"/>
    </xf>
    <xf numFmtId="3" fontId="13" fillId="28" borderId="12" xfId="0" applyNumberFormat="1" applyFont="1" applyFill="1" applyBorder="1" applyAlignment="1">
      <alignment horizontal="center" wrapText="1"/>
    </xf>
    <xf numFmtId="169" fontId="40" fillId="28" borderId="12" xfId="0" applyNumberFormat="1" applyFont="1" applyFill="1" applyBorder="1"/>
    <xf numFmtId="10" fontId="40" fillId="28" borderId="13" xfId="0" applyNumberFormat="1" applyFont="1" applyFill="1" applyBorder="1" applyAlignment="1">
      <alignment horizontal="center"/>
    </xf>
    <xf numFmtId="169" fontId="48" fillId="28" borderId="11" xfId="0" applyNumberFormat="1" applyFont="1" applyFill="1" applyBorder="1" applyAlignment="1"/>
    <xf numFmtId="2" fontId="40" fillId="28" borderId="15" xfId="0" applyNumberFormat="1" applyFont="1" applyFill="1" applyBorder="1" applyAlignment="1">
      <alignment horizontal="right" indent="1"/>
    </xf>
    <xf numFmtId="2" fontId="40" fillId="28" borderId="13" xfId="0" applyNumberFormat="1" applyFont="1" applyFill="1" applyBorder="1" applyAlignment="1">
      <alignment horizontal="right"/>
    </xf>
    <xf numFmtId="3" fontId="27" fillId="0" borderId="0" xfId="0" applyNumberFormat="1" applyFont="1" applyBorder="1"/>
    <xf numFmtId="2" fontId="11" fillId="0" borderId="0" xfId="0" applyNumberFormat="1" applyFont="1"/>
    <xf numFmtId="169" fontId="48" fillId="28" borderId="11" xfId="0" applyNumberFormat="1" applyFont="1" applyFill="1" applyBorder="1"/>
    <xf numFmtId="2" fontId="40" fillId="28" borderId="13" xfId="0" applyNumberFormat="1" applyFont="1" applyFill="1" applyBorder="1" applyAlignment="1">
      <alignment horizontal="right" indent="1"/>
    </xf>
    <xf numFmtId="2" fontId="40" fillId="28" borderId="15" xfId="0" applyNumberFormat="1" applyFont="1" applyFill="1" applyBorder="1" applyAlignment="1"/>
    <xf numFmtId="2" fontId="40" fillId="28" borderId="13" xfId="0" applyNumberFormat="1" applyFont="1" applyFill="1" applyBorder="1" applyAlignment="1"/>
    <xf numFmtId="169" fontId="48" fillId="28" borderId="12" xfId="0" applyNumberFormat="1" applyFont="1" applyFill="1" applyBorder="1"/>
    <xf numFmtId="10" fontId="48" fillId="28" borderId="13" xfId="0" applyNumberFormat="1" applyFont="1" applyFill="1" applyBorder="1" applyAlignment="1">
      <alignment horizontal="center"/>
    </xf>
    <xf numFmtId="2" fontId="48" fillId="28" borderId="15" xfId="0" applyNumberFormat="1" applyFont="1" applyFill="1" applyBorder="1" applyAlignment="1"/>
    <xf numFmtId="2" fontId="48" fillId="28" borderId="13" xfId="0" applyNumberFormat="1" applyFont="1" applyFill="1" applyBorder="1" applyAlignment="1"/>
    <xf numFmtId="2" fontId="48" fillId="28" borderId="17" xfId="0" applyNumberFormat="1" applyFont="1" applyFill="1" applyBorder="1" applyAlignment="1"/>
    <xf numFmtId="169" fontId="48" fillId="28" borderId="12" xfId="0" applyNumberFormat="1" applyFont="1" applyFill="1" applyBorder="1" applyAlignment="1"/>
    <xf numFmtId="2" fontId="48" fillId="28" borderId="15" xfId="0" applyNumberFormat="1" applyFont="1" applyFill="1" applyBorder="1" applyAlignment="1">
      <alignment horizontal="right"/>
    </xf>
    <xf numFmtId="2" fontId="48" fillId="28" borderId="13" xfId="0" applyNumberFormat="1" applyFont="1" applyFill="1" applyBorder="1" applyAlignment="1">
      <alignment horizontal="right"/>
    </xf>
    <xf numFmtId="0" fontId="11" fillId="0" borderId="0" xfId="0" applyFont="1" applyAlignment="1"/>
    <xf numFmtId="2" fontId="11" fillId="0" borderId="0" xfId="0" applyNumberFormat="1" applyFont="1" applyAlignment="1"/>
    <xf numFmtId="10" fontId="48" fillId="28" borderId="13" xfId="0" applyNumberFormat="1" applyFont="1" applyFill="1" applyBorder="1" applyAlignment="1"/>
    <xf numFmtId="0" fontId="11" fillId="0" borderId="0" xfId="0" applyFont="1" applyBorder="1" applyAlignment="1"/>
    <xf numFmtId="2" fontId="11" fillId="0" borderId="0" xfId="0" applyNumberFormat="1" applyFont="1" applyBorder="1" applyAlignment="1"/>
    <xf numFmtId="2" fontId="48" fillId="28" borderId="17" xfId="0" applyNumberFormat="1" applyFont="1" applyFill="1" applyBorder="1" applyAlignment="1">
      <alignment horizontal="right"/>
    </xf>
    <xf numFmtId="0" fontId="49" fillId="0" borderId="0" xfId="0" applyFont="1" applyAlignment="1"/>
    <xf numFmtId="0" fontId="49" fillId="0" borderId="0" xfId="0" applyFont="1" applyBorder="1" applyAlignment="1"/>
    <xf numFmtId="173" fontId="40" fillId="26" borderId="10" xfId="0" applyNumberFormat="1" applyFont="1" applyFill="1" applyBorder="1" applyAlignment="1" applyProtection="1">
      <alignment horizontal="center"/>
    </xf>
    <xf numFmtId="3" fontId="13" fillId="0" borderId="21" xfId="0" applyNumberFormat="1" applyFont="1" applyBorder="1" applyAlignment="1">
      <alignment horizontal="center" wrapText="1"/>
    </xf>
    <xf numFmtId="169" fontId="48" fillId="0" borderId="21" xfId="0" applyNumberFormat="1" applyFont="1" applyBorder="1" applyAlignment="1"/>
    <xf numFmtId="10" fontId="48" fillId="0" borderId="23" xfId="0" applyNumberFormat="1" applyFont="1" applyBorder="1" applyAlignment="1">
      <alignment horizontal="center"/>
    </xf>
    <xf numFmtId="169" fontId="48" fillId="0" borderId="9" xfId="0" applyNumberFormat="1" applyFont="1" applyBorder="1" applyAlignment="1"/>
    <xf numFmtId="2" fontId="48" fillId="0" borderId="22" xfId="0" applyNumberFormat="1" applyFont="1" applyBorder="1" applyAlignment="1">
      <alignment horizontal="right"/>
    </xf>
    <xf numFmtId="2" fontId="48" fillId="0" borderId="23" xfId="0" applyNumberFormat="1" applyFont="1" applyBorder="1" applyAlignment="1">
      <alignment horizontal="right"/>
    </xf>
    <xf numFmtId="169" fontId="48" fillId="28" borderId="14" xfId="0" applyNumberFormat="1" applyFont="1" applyFill="1" applyBorder="1" applyAlignment="1"/>
    <xf numFmtId="10" fontId="48" fillId="28" borderId="18" xfId="0" applyNumberFormat="1" applyFont="1" applyFill="1" applyBorder="1" applyAlignment="1">
      <alignment horizontal="center"/>
    </xf>
    <xf numFmtId="169" fontId="48" fillId="28" borderId="10" xfId="0" applyNumberFormat="1" applyFont="1" applyFill="1" applyBorder="1" applyAlignment="1"/>
    <xf numFmtId="2" fontId="48" fillId="28" borderId="18" xfId="0" applyNumberFormat="1" applyFont="1" applyFill="1" applyBorder="1" applyAlignment="1">
      <alignment horizontal="right"/>
    </xf>
    <xf numFmtId="169" fontId="48" fillId="0" borderId="16" xfId="0" applyNumberFormat="1" applyFont="1" applyBorder="1" applyAlignment="1"/>
    <xf numFmtId="10" fontId="48" fillId="0" borderId="20" xfId="0" applyNumberFormat="1" applyFont="1" applyBorder="1" applyAlignment="1">
      <alignment horizontal="center"/>
    </xf>
    <xf numFmtId="169" fontId="48" fillId="0" borderId="19" xfId="0" applyNumberFormat="1" applyFont="1" applyBorder="1" applyAlignment="1"/>
    <xf numFmtId="2" fontId="48" fillId="0" borderId="0" xfId="0" applyNumberFormat="1" applyFont="1" applyBorder="1" applyAlignment="1">
      <alignment horizontal="right"/>
    </xf>
    <xf numFmtId="2" fontId="48" fillId="0" borderId="20" xfId="0" applyNumberFormat="1" applyFont="1" applyBorder="1" applyAlignment="1">
      <alignment horizontal="right"/>
    </xf>
    <xf numFmtId="169" fontId="40" fillId="28" borderId="12" xfId="0" applyNumberFormat="1" applyFont="1" applyFill="1" applyBorder="1" applyAlignment="1"/>
    <xf numFmtId="2" fontId="40" fillId="28" borderId="15" xfId="0" applyNumberFormat="1" applyFont="1" applyFill="1" applyBorder="1" applyAlignment="1">
      <alignment horizontal="right"/>
    </xf>
    <xf numFmtId="2" fontId="40" fillId="28" borderId="17" xfId="0" applyNumberFormat="1" applyFont="1" applyFill="1" applyBorder="1" applyAlignment="1">
      <alignment horizontal="right"/>
    </xf>
    <xf numFmtId="169" fontId="40" fillId="28" borderId="14" xfId="0" applyNumberFormat="1" applyFont="1" applyFill="1" applyBorder="1" applyAlignment="1"/>
    <xf numFmtId="10" fontId="40" fillId="28" borderId="18" xfId="0" applyNumberFormat="1" applyFont="1" applyFill="1" applyBorder="1" applyAlignment="1">
      <alignment horizontal="center"/>
    </xf>
    <xf numFmtId="3" fontId="13" fillId="0" borderId="21" xfId="0" applyNumberFormat="1" applyFont="1" applyFill="1" applyBorder="1" applyAlignment="1">
      <alignment horizontal="center" wrapText="1"/>
    </xf>
    <xf numFmtId="169" fontId="40" fillId="0" borderId="21" xfId="0" applyNumberFormat="1" applyFont="1" applyBorder="1" applyAlignment="1"/>
    <xf numFmtId="10" fontId="40" fillId="0" borderId="23" xfId="0" applyNumberFormat="1" applyFont="1" applyBorder="1" applyAlignment="1">
      <alignment horizontal="center"/>
    </xf>
    <xf numFmtId="2" fontId="40" fillId="0" borderId="22" xfId="0" applyNumberFormat="1" applyFont="1" applyBorder="1" applyAlignment="1">
      <alignment horizontal="right"/>
    </xf>
    <xf numFmtId="2" fontId="40" fillId="0" borderId="23" xfId="0" applyNumberFormat="1" applyFont="1" applyBorder="1" applyAlignment="1">
      <alignment horizontal="right"/>
    </xf>
    <xf numFmtId="173" fontId="40" fillId="26" borderId="14" xfId="0" applyNumberFormat="1" applyFont="1" applyFill="1" applyBorder="1" applyAlignment="1" applyProtection="1">
      <alignment horizontal="center"/>
    </xf>
    <xf numFmtId="3" fontId="6" fillId="0" borderId="12" xfId="0" applyNumberFormat="1" applyFont="1" applyBorder="1" applyAlignment="1">
      <alignment horizontal="center" wrapText="1"/>
    </xf>
    <xf numFmtId="169" fontId="40" fillId="0" borderId="12" xfId="0" applyNumberFormat="1" applyFont="1" applyBorder="1" applyAlignment="1"/>
    <xf numFmtId="10" fontId="40" fillId="0" borderId="13" xfId="0" applyNumberFormat="1" applyFont="1" applyBorder="1" applyAlignment="1">
      <alignment horizontal="center"/>
    </xf>
    <xf numFmtId="169" fontId="48" fillId="0" borderId="11" xfId="0" applyNumberFormat="1" applyFont="1" applyBorder="1" applyAlignment="1"/>
    <xf numFmtId="2" fontId="40" fillId="0" borderId="15" xfId="0" applyNumberFormat="1" applyFont="1" applyBorder="1" applyAlignment="1">
      <alignment horizontal="right"/>
    </xf>
    <xf numFmtId="2" fontId="40" fillId="0" borderId="13" xfId="0" applyNumberFormat="1" applyFont="1" applyBorder="1" applyAlignment="1">
      <alignment horizontal="right"/>
    </xf>
    <xf numFmtId="3" fontId="49" fillId="0" borderId="0" xfId="0" applyNumberFormat="1" applyFont="1" applyAlignment="1"/>
    <xf numFmtId="10" fontId="49" fillId="0" borderId="0" xfId="0" applyNumberFormat="1" applyFont="1" applyAlignment="1"/>
    <xf numFmtId="3" fontId="6" fillId="0" borderId="14" xfId="0" applyNumberFormat="1" applyFont="1" applyBorder="1" applyAlignment="1">
      <alignment horizontal="center" wrapText="1"/>
    </xf>
    <xf numFmtId="169" fontId="40" fillId="0" borderId="14" xfId="0" applyNumberFormat="1" applyFont="1" applyBorder="1" applyAlignment="1"/>
    <xf numFmtId="10" fontId="40" fillId="0" borderId="18" xfId="0" applyNumberFormat="1" applyFont="1" applyBorder="1" applyAlignment="1">
      <alignment horizontal="center"/>
    </xf>
    <xf numFmtId="169" fontId="48" fillId="0" borderId="10" xfId="0" applyNumberFormat="1" applyFont="1" applyBorder="1" applyAlignment="1"/>
    <xf numFmtId="2" fontId="40" fillId="0" borderId="17" xfId="0" applyNumberFormat="1" applyFont="1" applyBorder="1" applyAlignment="1">
      <alignment horizontal="right"/>
    </xf>
    <xf numFmtId="2" fontId="40" fillId="0" borderId="18" xfId="0" applyNumberFormat="1" applyFont="1" applyBorder="1" applyAlignment="1">
      <alignment horizontal="right"/>
    </xf>
    <xf numFmtId="173" fontId="40" fillId="0" borderId="14" xfId="0" applyNumberFormat="1" applyFont="1" applyFill="1" applyBorder="1" applyAlignment="1" applyProtection="1">
      <alignment horizontal="center"/>
    </xf>
    <xf numFmtId="169" fontId="11" fillId="0" borderId="0" xfId="0" applyNumberFormat="1" applyFont="1" applyAlignment="1"/>
    <xf numFmtId="3" fontId="74" fillId="0" borderId="0" xfId="0" applyNumberFormat="1" applyFont="1" applyAlignment="1"/>
    <xf numFmtId="169" fontId="49" fillId="0" borderId="0" xfId="0" applyNumberFormat="1" applyFont="1" applyAlignment="1"/>
    <xf numFmtId="3" fontId="15" fillId="0" borderId="0" xfId="0" applyNumberFormat="1" applyFont="1" applyAlignment="1">
      <alignment horizontal="center" vertical="center"/>
    </xf>
    <xf numFmtId="169" fontId="40" fillId="0" borderId="12" xfId="0" applyNumberFormat="1" applyFont="1" applyFill="1" applyBorder="1" applyAlignment="1"/>
    <xf numFmtId="10" fontId="40" fillId="0" borderId="13" xfId="0" applyNumberFormat="1" applyFont="1" applyFill="1" applyBorder="1" applyAlignment="1">
      <alignment horizontal="center"/>
    </xf>
    <xf numFmtId="169" fontId="48" fillId="0" borderId="11" xfId="0" applyNumberFormat="1" applyFont="1" applyFill="1" applyBorder="1" applyAlignment="1"/>
    <xf numFmtId="2" fontId="40" fillId="0" borderId="15" xfId="0" applyNumberFormat="1" applyFont="1" applyFill="1" applyBorder="1" applyAlignment="1">
      <alignment horizontal="right"/>
    </xf>
    <xf numFmtId="2" fontId="40" fillId="0" borderId="13" xfId="0" applyNumberFormat="1" applyFont="1" applyFill="1" applyBorder="1" applyAlignment="1">
      <alignment horizontal="right"/>
    </xf>
    <xf numFmtId="3" fontId="27" fillId="0" borderId="0" xfId="0" applyNumberFormat="1" applyFont="1" applyBorder="1" applyAlignment="1"/>
    <xf numFmtId="173" fontId="40" fillId="26" borderId="0" xfId="0" applyNumberFormat="1" applyFont="1" applyFill="1" applyBorder="1" applyAlignment="1" applyProtection="1">
      <alignment horizontal="center"/>
    </xf>
    <xf numFmtId="169" fontId="48" fillId="0" borderId="0" xfId="0" applyNumberFormat="1" applyFont="1" applyBorder="1"/>
    <xf numFmtId="10" fontId="48" fillId="0" borderId="0" xfId="0" applyNumberFormat="1" applyFont="1" applyBorder="1" applyAlignment="1">
      <alignment horizontal="center"/>
    </xf>
    <xf numFmtId="2" fontId="48" fillId="0" borderId="0" xfId="0" applyNumberFormat="1" applyFont="1" applyBorder="1" applyAlignment="1">
      <alignment horizontal="center"/>
    </xf>
    <xf numFmtId="16" fontId="9" fillId="0" borderId="0" xfId="0" applyNumberFormat="1" applyFont="1" applyBorder="1" applyAlignment="1">
      <alignment horizontal="center" wrapText="1"/>
    </xf>
    <xf numFmtId="169" fontId="40" fillId="0" borderId="0" xfId="0" applyNumberFormat="1" applyFont="1"/>
    <xf numFmtId="3" fontId="40" fillId="0" borderId="0" xfId="0" applyNumberFormat="1" applyFont="1"/>
    <xf numFmtId="10" fontId="40" fillId="0" borderId="0" xfId="0" applyNumberFormat="1" applyFont="1"/>
    <xf numFmtId="179" fontId="40" fillId="0" borderId="0" xfId="0" applyNumberFormat="1" applyFont="1"/>
    <xf numFmtId="173" fontId="27" fillId="0" borderId="0" xfId="0" applyNumberFormat="1" applyFont="1"/>
    <xf numFmtId="3" fontId="76" fillId="0" borderId="0" xfId="0" applyNumberFormat="1" applyFont="1"/>
    <xf numFmtId="4" fontId="195" fillId="0" borderId="0" xfId="96" applyNumberFormat="1"/>
    <xf numFmtId="3" fontId="0" fillId="0" borderId="0" xfId="0" applyNumberFormat="1"/>
    <xf numFmtId="3" fontId="77" fillId="0" borderId="0" xfId="0" applyNumberFormat="1" applyFont="1"/>
    <xf numFmtId="3" fontId="13" fillId="0" borderId="0" xfId="0" applyNumberFormat="1" applyFont="1"/>
    <xf numFmtId="3" fontId="78" fillId="0" borderId="0" xfId="0" applyNumberFormat="1" applyFont="1"/>
    <xf numFmtId="4" fontId="79" fillId="0" borderId="0" xfId="0" applyNumberFormat="1" applyFont="1"/>
    <xf numFmtId="4" fontId="40" fillId="0" borderId="0" xfId="0" applyNumberFormat="1" applyFont="1"/>
    <xf numFmtId="2" fontId="48" fillId="0" borderId="0" xfId="0" applyNumberFormat="1" applyFont="1"/>
    <xf numFmtId="2" fontId="40" fillId="0" borderId="0" xfId="0" applyNumberFormat="1" applyFont="1"/>
    <xf numFmtId="10" fontId="80" fillId="0" borderId="0" xfId="0" applyNumberFormat="1" applyFont="1" applyAlignment="1">
      <alignment horizontal="center" vertical="center"/>
    </xf>
    <xf numFmtId="173" fontId="43" fillId="0" borderId="0" xfId="0" applyNumberFormat="1" applyFont="1"/>
    <xf numFmtId="169" fontId="81" fillId="0" borderId="0" xfId="0" applyNumberFormat="1" applyFont="1"/>
    <xf numFmtId="0" fontId="48" fillId="0" borderId="0" xfId="0" applyFont="1" applyBorder="1" applyAlignment="1">
      <alignment horizontal="center"/>
    </xf>
    <xf numFmtId="10" fontId="27" fillId="0" borderId="0" xfId="0" applyNumberFormat="1" applyFont="1"/>
    <xf numFmtId="0" fontId="40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180" fontId="40" fillId="0" borderId="0" xfId="0" applyNumberFormat="1" applyFont="1" applyAlignment="1">
      <alignment horizontal="center"/>
    </xf>
    <xf numFmtId="180" fontId="48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82" fillId="23" borderId="0" xfId="0" applyFont="1" applyFill="1" applyBorder="1" applyAlignment="1">
      <alignment horizontal="centerContinuous" vertical="center"/>
    </xf>
    <xf numFmtId="0" fontId="35" fillId="23" borderId="0" xfId="0" applyFont="1" applyFill="1" applyBorder="1" applyAlignment="1">
      <alignment horizontal="centerContinuous" vertical="top"/>
    </xf>
    <xf numFmtId="0" fontId="83" fillId="23" borderId="0" xfId="0" applyFont="1" applyFill="1" applyBorder="1" applyAlignment="1">
      <alignment horizontal="centerContinuous" vertical="top"/>
    </xf>
    <xf numFmtId="178" fontId="83" fillId="23" borderId="0" xfId="0" applyNumberFormat="1" applyFont="1" applyFill="1" applyBorder="1" applyAlignment="1">
      <alignment horizontal="center" vertical="top"/>
    </xf>
    <xf numFmtId="0" fontId="49" fillId="0" borderId="0" xfId="0" applyFont="1" applyBorder="1" applyAlignment="1">
      <alignment vertical="center"/>
    </xf>
    <xf numFmtId="0" fontId="4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26" fillId="25" borderId="12" xfId="0" applyNumberFormat="1" applyFont="1" applyFill="1" applyBorder="1" applyAlignment="1">
      <alignment horizontal="center" vertical="center"/>
    </xf>
    <xf numFmtId="3" fontId="6" fillId="25" borderId="12" xfId="0" applyNumberFormat="1" applyFont="1" applyFill="1" applyBorder="1" applyAlignment="1">
      <alignment horizontal="center" vertical="center"/>
    </xf>
    <xf numFmtId="3" fontId="9" fillId="25" borderId="15" xfId="0" applyNumberFormat="1" applyFont="1" applyFill="1" applyBorder="1" applyAlignment="1">
      <alignment horizontal="center" vertical="center"/>
    </xf>
    <xf numFmtId="3" fontId="9" fillId="25" borderId="13" xfId="0" applyNumberFormat="1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3" fontId="84" fillId="0" borderId="16" xfId="0" applyNumberFormat="1" applyFont="1" applyBorder="1" applyAlignment="1">
      <alignment horizontal="center" wrapText="1"/>
    </xf>
    <xf numFmtId="3" fontId="85" fillId="0" borderId="12" xfId="0" applyNumberFormat="1" applyFont="1" applyBorder="1" applyAlignment="1">
      <alignment horizontal="center" wrapText="1"/>
    </xf>
    <xf numFmtId="3" fontId="10" fillId="0" borderId="15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/>
    </xf>
    <xf numFmtId="3" fontId="85" fillId="28" borderId="21" xfId="0" applyNumberFormat="1" applyFont="1" applyFill="1" applyBorder="1" applyAlignment="1">
      <alignment horizontal="center" wrapText="1"/>
    </xf>
    <xf numFmtId="169" fontId="8" fillId="28" borderId="22" xfId="0" applyNumberFormat="1" applyFont="1" applyFill="1" applyBorder="1" applyAlignment="1">
      <alignment horizontal="right"/>
    </xf>
    <xf numFmtId="169" fontId="8" fillId="28" borderId="15" xfId="0" applyNumberFormat="1" applyFont="1" applyFill="1" applyBorder="1" applyAlignment="1">
      <alignment horizontal="right"/>
    </xf>
    <xf numFmtId="169" fontId="10" fillId="28" borderId="13" xfId="0" applyNumberFormat="1" applyFont="1" applyFill="1" applyBorder="1" applyAlignment="1">
      <alignment horizontal="center"/>
    </xf>
    <xf numFmtId="0" fontId="49" fillId="0" borderId="43" xfId="0" applyFont="1" applyBorder="1" applyAlignment="1"/>
    <xf numFmtId="169" fontId="6" fillId="28" borderId="15" xfId="0" applyNumberFormat="1" applyFont="1" applyFill="1" applyBorder="1" applyAlignment="1">
      <alignment horizontal="right"/>
    </xf>
    <xf numFmtId="169" fontId="9" fillId="28" borderId="13" xfId="0" applyNumberFormat="1" applyFont="1" applyFill="1" applyBorder="1" applyAlignment="1">
      <alignment horizontal="center"/>
    </xf>
    <xf numFmtId="0" fontId="49" fillId="0" borderId="42" xfId="0" applyFont="1" applyBorder="1" applyAlignment="1"/>
    <xf numFmtId="169" fontId="6" fillId="28" borderId="13" xfId="0" applyNumberFormat="1" applyFont="1" applyFill="1" applyBorder="1" applyAlignment="1">
      <alignment horizontal="center"/>
    </xf>
    <xf numFmtId="0" fontId="49" fillId="0" borderId="44" xfId="0" applyFont="1" applyBorder="1" applyAlignment="1"/>
    <xf numFmtId="3" fontId="49" fillId="28" borderId="0" xfId="0" applyNumberFormat="1" applyFont="1" applyFill="1" applyAlignment="1"/>
    <xf numFmtId="3" fontId="49" fillId="0" borderId="0" xfId="0" applyNumberFormat="1" applyFont="1" applyFill="1" applyBorder="1" applyAlignment="1"/>
    <xf numFmtId="3" fontId="6" fillId="28" borderId="15" xfId="0" applyNumberFormat="1" applyFont="1" applyFill="1" applyBorder="1" applyAlignment="1">
      <alignment horizontal="center"/>
    </xf>
    <xf numFmtId="3" fontId="9" fillId="28" borderId="13" xfId="0" applyNumberFormat="1" applyFont="1" applyFill="1" applyBorder="1" applyAlignment="1">
      <alignment horizontal="center"/>
    </xf>
    <xf numFmtId="3" fontId="49" fillId="0" borderId="0" xfId="0" applyNumberFormat="1" applyFont="1" applyFill="1" applyAlignment="1"/>
    <xf numFmtId="0" fontId="11" fillId="0" borderId="0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49" fillId="0" borderId="0" xfId="0" applyFont="1" applyBorder="1" applyAlignment="1">
      <alignment horizontal="center"/>
    </xf>
    <xf numFmtId="0" fontId="86" fillId="0" borderId="0" xfId="0" applyFont="1" applyBorder="1" applyAlignment="1"/>
    <xf numFmtId="0" fontId="50" fillId="0" borderId="0" xfId="0" applyFont="1" applyBorder="1" applyAlignment="1"/>
    <xf numFmtId="169" fontId="6" fillId="28" borderId="15" xfId="0" applyNumberFormat="1" applyFont="1" applyFill="1" applyBorder="1" applyAlignment="1">
      <alignment horizontal="center"/>
    </xf>
    <xf numFmtId="169" fontId="6" fillId="28" borderId="22" xfId="0" applyNumberFormat="1" applyFont="1" applyFill="1" applyBorder="1" applyAlignment="1">
      <alignment horizontal="right"/>
    </xf>
    <xf numFmtId="169" fontId="6" fillId="28" borderId="22" xfId="0" applyNumberFormat="1" applyFont="1" applyFill="1" applyBorder="1" applyAlignment="1">
      <alignment horizontal="center"/>
    </xf>
    <xf numFmtId="169" fontId="9" fillId="28" borderId="23" xfId="0" applyNumberFormat="1" applyFont="1" applyFill="1" applyBorder="1" applyAlignment="1">
      <alignment horizontal="center"/>
    </xf>
    <xf numFmtId="49" fontId="6" fillId="28" borderId="15" xfId="0" applyNumberFormat="1" applyFont="1" applyFill="1" applyBorder="1" applyAlignment="1">
      <alignment horizontal="center"/>
    </xf>
    <xf numFmtId="3" fontId="11" fillId="0" borderId="0" xfId="0" applyNumberFormat="1" applyFont="1" applyFill="1" applyAlignment="1"/>
    <xf numFmtId="169" fontId="6" fillId="0" borderId="22" xfId="0" applyNumberFormat="1" applyFont="1" applyBorder="1" applyAlignment="1">
      <alignment horizontal="right"/>
    </xf>
    <xf numFmtId="169" fontId="6" fillId="23" borderId="22" xfId="0" applyNumberFormat="1" applyFont="1" applyFill="1" applyBorder="1" applyAlignment="1">
      <alignment horizontal="center"/>
    </xf>
    <xf numFmtId="3" fontId="9" fillId="33" borderId="23" xfId="0" applyNumberFormat="1" applyFont="1" applyFill="1" applyBorder="1" applyAlignment="1">
      <alignment horizontal="center"/>
    </xf>
    <xf numFmtId="169" fontId="9" fillId="28" borderId="15" xfId="0" applyNumberFormat="1" applyFont="1" applyFill="1" applyBorder="1" applyAlignment="1">
      <alignment horizontal="right"/>
    </xf>
    <xf numFmtId="49" fontId="9" fillId="28" borderId="15" xfId="0" applyNumberFormat="1" applyFont="1" applyFill="1" applyBorder="1" applyAlignment="1">
      <alignment horizontal="center"/>
    </xf>
    <xf numFmtId="3" fontId="9" fillId="35" borderId="13" xfId="0" applyNumberFormat="1" applyFont="1" applyFill="1" applyBorder="1" applyAlignment="1">
      <alignment horizontal="center"/>
    </xf>
    <xf numFmtId="49" fontId="6" fillId="23" borderId="22" xfId="0" applyNumberFormat="1" applyFont="1" applyFill="1" applyBorder="1" applyAlignment="1">
      <alignment horizontal="center"/>
    </xf>
    <xf numFmtId="169" fontId="6" fillId="0" borderId="0" xfId="0" applyNumberFormat="1" applyFont="1" applyBorder="1" applyAlignment="1">
      <alignment horizontal="right"/>
    </xf>
    <xf numFmtId="49" fontId="6" fillId="23" borderId="0" xfId="0" applyNumberFormat="1" applyFont="1" applyFill="1" applyBorder="1" applyAlignment="1">
      <alignment horizontal="center"/>
    </xf>
    <xf numFmtId="3" fontId="9" fillId="33" borderId="20" xfId="0" applyNumberFormat="1" applyFont="1" applyFill="1" applyBorder="1" applyAlignment="1">
      <alignment horizontal="center"/>
    </xf>
    <xf numFmtId="3" fontId="85" fillId="0" borderId="21" xfId="0" applyNumberFormat="1" applyFont="1" applyBorder="1" applyAlignment="1">
      <alignment horizontal="center" wrapText="1"/>
    </xf>
    <xf numFmtId="173" fontId="87" fillId="26" borderId="14" xfId="0" applyNumberFormat="1" applyFont="1" applyFill="1" applyBorder="1" applyAlignment="1" applyProtection="1">
      <alignment horizontal="center"/>
    </xf>
    <xf numFmtId="169" fontId="6" fillId="0" borderId="15" xfId="0" applyNumberFormat="1" applyFont="1" applyBorder="1" applyAlignment="1">
      <alignment horizontal="right"/>
    </xf>
    <xf numFmtId="49" fontId="6" fillId="23" borderId="15" xfId="0" applyNumberFormat="1" applyFont="1" applyFill="1" applyBorder="1" applyAlignment="1">
      <alignment horizontal="center"/>
    </xf>
    <xf numFmtId="169" fontId="9" fillId="0" borderId="13" xfId="0" applyNumberFormat="1" applyFont="1" applyFill="1" applyBorder="1" applyAlignment="1">
      <alignment horizontal="center"/>
    </xf>
    <xf numFmtId="3" fontId="49" fillId="0" borderId="22" xfId="0" applyNumberFormat="1" applyFont="1" applyBorder="1" applyAlignment="1"/>
    <xf numFmtId="169" fontId="9" fillId="28" borderId="15" xfId="0" applyNumberFormat="1" applyFont="1" applyFill="1" applyBorder="1" applyAlignment="1">
      <alignment horizontal="center"/>
    </xf>
    <xf numFmtId="3" fontId="49" fillId="0" borderId="0" xfId="0" applyNumberFormat="1" applyFont="1" applyBorder="1" applyAlignment="1"/>
    <xf numFmtId="169" fontId="6" fillId="0" borderId="17" xfId="0" applyNumberFormat="1" applyFont="1" applyBorder="1" applyAlignment="1">
      <alignment horizontal="right"/>
    </xf>
    <xf numFmtId="49" fontId="6" fillId="23" borderId="17" xfId="0" applyNumberFormat="1" applyFont="1" applyFill="1" applyBorder="1" applyAlignment="1">
      <alignment horizontal="center"/>
    </xf>
    <xf numFmtId="169" fontId="9" fillId="0" borderId="18" xfId="0" applyNumberFormat="1" applyFont="1" applyFill="1" applyBorder="1" applyAlignment="1">
      <alignment horizontal="center"/>
    </xf>
    <xf numFmtId="4" fontId="49" fillId="0" borderId="0" xfId="0" applyNumberFormat="1" applyFont="1" applyAlignment="1">
      <alignment horizontal="center"/>
    </xf>
    <xf numFmtId="173" fontId="87" fillId="26" borderId="12" xfId="0" applyNumberFormat="1" applyFont="1" applyFill="1" applyBorder="1" applyAlignment="1" applyProtection="1">
      <alignment horizontal="center"/>
    </xf>
    <xf numFmtId="4" fontId="49" fillId="0" borderId="0" xfId="0" applyNumberFormat="1" applyFont="1" applyAlignment="1"/>
    <xf numFmtId="169" fontId="9" fillId="28" borderId="15" xfId="0" quotePrefix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10" fontId="9" fillId="0" borderId="0" xfId="0" applyNumberFormat="1" applyFont="1"/>
    <xf numFmtId="169" fontId="9" fillId="0" borderId="0" xfId="0" applyNumberFormat="1" applyFont="1"/>
    <xf numFmtId="169" fontId="10" fillId="0" borderId="0" xfId="0" applyNumberFormat="1" applyFont="1" applyAlignment="1">
      <alignment horizontal="center"/>
    </xf>
    <xf numFmtId="0" fontId="49" fillId="0" borderId="0" xfId="0" applyFont="1" applyAlignment="1">
      <alignment horizontal="centerContinuous"/>
    </xf>
    <xf numFmtId="3" fontId="9" fillId="0" borderId="0" xfId="0" applyNumberFormat="1" applyFont="1" applyAlignment="1">
      <alignment horizontal="center"/>
    </xf>
    <xf numFmtId="10" fontId="49" fillId="0" borderId="0" xfId="0" applyNumberFormat="1" applyFont="1" applyAlignment="1">
      <alignment horizontal="center"/>
    </xf>
    <xf numFmtId="3" fontId="90" fillId="0" borderId="0" xfId="0" applyNumberFormat="1" applyFont="1" applyFill="1" applyAlignment="1">
      <alignment horizontal="center"/>
    </xf>
    <xf numFmtId="0" fontId="195" fillId="0" borderId="0" xfId="93"/>
    <xf numFmtId="0" fontId="49" fillId="0" borderId="0" xfId="93" applyFont="1" applyAlignment="1">
      <alignment horizontal="right"/>
    </xf>
    <xf numFmtId="3" fontId="9" fillId="0" borderId="0" xfId="0" applyNumberFormat="1" applyFont="1"/>
    <xf numFmtId="3" fontId="56" fillId="0" borderId="0" xfId="0" applyNumberFormat="1" applyFont="1" applyAlignment="1">
      <alignment horizontal="center"/>
    </xf>
    <xf numFmtId="0" fontId="62" fillId="0" borderId="0" xfId="0" applyFont="1"/>
    <xf numFmtId="3" fontId="62" fillId="0" borderId="0" xfId="0" applyNumberFormat="1" applyFont="1"/>
    <xf numFmtId="49" fontId="40" fillId="0" borderId="0" xfId="0" applyNumberFormat="1" applyFont="1"/>
    <xf numFmtId="0" fontId="92" fillId="0" borderId="0" xfId="0" applyFont="1"/>
    <xf numFmtId="0" fontId="0" fillId="0" borderId="0" xfId="0" applyAlignment="1">
      <alignment horizontal="right"/>
    </xf>
    <xf numFmtId="181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right"/>
    </xf>
    <xf numFmtId="181" fontId="0" fillId="0" borderId="0" xfId="0" applyNumberFormat="1" applyBorder="1"/>
    <xf numFmtId="0" fontId="48" fillId="26" borderId="0" xfId="0" applyFont="1" applyFill="1" applyBorder="1" applyAlignment="1">
      <alignment horizontal="center"/>
    </xf>
    <xf numFmtId="49" fontId="48" fillId="26" borderId="0" xfId="0" applyNumberFormat="1" applyFont="1" applyFill="1" applyBorder="1"/>
    <xf numFmtId="0" fontId="48" fillId="26" borderId="0" xfId="0" applyFont="1" applyFill="1" applyBorder="1" applyAlignment="1">
      <alignment horizontal="centerContinuous"/>
    </xf>
    <xf numFmtId="0" fontId="93" fillId="26" borderId="0" xfId="0" applyFont="1" applyFill="1" applyBorder="1" applyAlignment="1">
      <alignment horizontal="centerContinuous"/>
    </xf>
    <xf numFmtId="0" fontId="48" fillId="31" borderId="9" xfId="0" applyFont="1" applyFill="1" applyBorder="1" applyAlignment="1" applyProtection="1">
      <alignment horizontal="center"/>
    </xf>
    <xf numFmtId="0" fontId="48" fillId="31" borderId="21" xfId="0" applyFont="1" applyFill="1" applyBorder="1" applyAlignment="1">
      <alignment horizontal="centerContinuous" vertical="center" wrapText="1"/>
    </xf>
    <xf numFmtId="0" fontId="48" fillId="31" borderId="23" xfId="0" applyFont="1" applyFill="1" applyBorder="1" applyAlignment="1">
      <alignment horizontal="centerContinuous" vertical="center" wrapText="1"/>
    </xf>
    <xf numFmtId="0" fontId="48" fillId="31" borderId="10" xfId="0" applyFont="1" applyFill="1" applyBorder="1" applyAlignment="1">
      <alignment horizontal="center"/>
    </xf>
    <xf numFmtId="0" fontId="48" fillId="31" borderId="12" xfId="0" applyFont="1" applyFill="1" applyBorder="1" applyAlignment="1">
      <alignment horizontal="center" vertical="center"/>
    </xf>
    <xf numFmtId="0" fontId="48" fillId="31" borderId="13" xfId="0" applyFont="1" applyFill="1" applyBorder="1" applyAlignment="1">
      <alignment horizontal="center" vertical="center"/>
    </xf>
    <xf numFmtId="0" fontId="48" fillId="31" borderId="45" xfId="0" applyFont="1" applyFill="1" applyBorder="1" applyAlignment="1">
      <alignment horizontal="center" vertical="center"/>
    </xf>
    <xf numFmtId="0" fontId="48" fillId="31" borderId="46" xfId="0" applyFont="1" applyFill="1" applyBorder="1" applyAlignment="1">
      <alignment horizontal="center" vertical="center"/>
    </xf>
    <xf numFmtId="0" fontId="94" fillId="0" borderId="0" xfId="0" applyFont="1"/>
    <xf numFmtId="166" fontId="12" fillId="27" borderId="10" xfId="0" applyNumberFormat="1" applyFont="1" applyFill="1" applyBorder="1" applyAlignment="1" applyProtection="1">
      <alignment horizontal="center" vertical="center" wrapText="1"/>
    </xf>
    <xf numFmtId="3" fontId="40" fillId="27" borderId="10" xfId="68" applyNumberFormat="1" applyFont="1" applyFill="1" applyBorder="1" applyAlignment="1">
      <alignment horizontal="right" indent="1"/>
    </xf>
    <xf numFmtId="168" fontId="40" fillId="27" borderId="14" xfId="0" applyNumberFormat="1" applyFont="1" applyFill="1" applyBorder="1" applyAlignment="1">
      <alignment horizontal="center" vertical="center" wrapText="1"/>
    </xf>
    <xf numFmtId="183" fontId="40" fillId="27" borderId="18" xfId="0" applyNumberFormat="1" applyFont="1" applyFill="1" applyBorder="1" applyAlignment="1">
      <alignment horizontal="right" indent="1"/>
    </xf>
    <xf numFmtId="168" fontId="40" fillId="27" borderId="14" xfId="0" applyNumberFormat="1" applyFont="1" applyFill="1" applyBorder="1"/>
    <xf numFmtId="182" fontId="95" fillId="0" borderId="0" xfId="0" applyNumberFormat="1" applyFont="1" applyAlignment="1">
      <alignment horizontal="right"/>
    </xf>
    <xf numFmtId="167" fontId="95" fillId="0" borderId="0" xfId="0" applyNumberFormat="1" applyFont="1"/>
    <xf numFmtId="181" fontId="95" fillId="0" borderId="0" xfId="0" applyNumberFormat="1" applyFont="1"/>
    <xf numFmtId="166" fontId="40" fillId="27" borderId="10" xfId="0" applyNumberFormat="1" applyFont="1" applyFill="1" applyBorder="1" applyAlignment="1" applyProtection="1">
      <alignment horizontal="center"/>
    </xf>
    <xf numFmtId="3" fontId="40" fillId="27" borderId="11" xfId="68" applyNumberFormat="1" applyFont="1" applyFill="1" applyBorder="1" applyAlignment="1">
      <alignment horizontal="right" indent="1"/>
    </xf>
    <xf numFmtId="3" fontId="47" fillId="0" borderId="0" xfId="0" applyNumberFormat="1" applyFont="1" applyAlignment="1">
      <alignment horizontal="right"/>
    </xf>
    <xf numFmtId="0" fontId="82" fillId="27" borderId="19" xfId="0" applyFont="1" applyFill="1" applyBorder="1" applyAlignment="1">
      <alignment horizontal="center"/>
    </xf>
    <xf numFmtId="0" fontId="39" fillId="27" borderId="19" xfId="0" applyFont="1" applyFill="1" applyBorder="1" applyAlignment="1">
      <alignment horizontal="center"/>
    </xf>
    <xf numFmtId="3" fontId="40" fillId="27" borderId="19" xfId="68" applyNumberFormat="1" applyFont="1" applyFill="1" applyBorder="1"/>
    <xf numFmtId="167" fontId="40" fillId="27" borderId="16" xfId="0" applyNumberFormat="1" applyFont="1" applyFill="1" applyBorder="1"/>
    <xf numFmtId="175" fontId="40" fillId="27" borderId="20" xfId="0" applyNumberFormat="1" applyFont="1" applyFill="1" applyBorder="1"/>
    <xf numFmtId="1" fontId="13" fillId="27" borderId="10" xfId="0" applyNumberFormat="1" applyFont="1" applyFill="1" applyBorder="1" applyAlignment="1" applyProtection="1">
      <alignment horizontal="center"/>
    </xf>
    <xf numFmtId="1" fontId="39" fillId="27" borderId="10" xfId="0" applyNumberFormat="1" applyFont="1" applyFill="1" applyBorder="1" applyAlignment="1" applyProtection="1">
      <alignment horizontal="center"/>
    </xf>
    <xf numFmtId="0" fontId="13" fillId="27" borderId="19" xfId="0" applyFont="1" applyFill="1" applyBorder="1" applyAlignment="1">
      <alignment horizontal="center"/>
    </xf>
    <xf numFmtId="0" fontId="44" fillId="0" borderId="0" xfId="0" applyFont="1"/>
    <xf numFmtId="0" fontId="44" fillId="0" borderId="0" xfId="0" applyFont="1" applyBorder="1"/>
    <xf numFmtId="0" fontId="47" fillId="0" borderId="0" xfId="0" applyFont="1"/>
    <xf numFmtId="0" fontId="11" fillId="0" borderId="0" xfId="0" applyFont="1" applyBorder="1"/>
    <xf numFmtId="3" fontId="48" fillId="27" borderId="19" xfId="68" applyNumberFormat="1" applyFont="1" applyFill="1" applyBorder="1" applyAlignment="1">
      <alignment horizontal="right" indent="1"/>
    </xf>
    <xf numFmtId="0" fontId="94" fillId="0" borderId="0" xfId="0" applyFont="1" applyBorder="1"/>
    <xf numFmtId="0" fontId="49" fillId="0" borderId="0" xfId="0" applyFont="1" applyBorder="1"/>
    <xf numFmtId="0" fontId="49" fillId="0" borderId="0" xfId="0" applyFont="1"/>
    <xf numFmtId="168" fontId="40" fillId="27" borderId="16" xfId="0" applyNumberFormat="1" applyFont="1" applyFill="1" applyBorder="1"/>
    <xf numFmtId="183" fontId="40" fillId="27" borderId="20" xfId="0" applyNumberFormat="1" applyFont="1" applyFill="1" applyBorder="1" applyAlignment="1">
      <alignment horizontal="right" indent="1"/>
    </xf>
    <xf numFmtId="3" fontId="94" fillId="0" borderId="0" xfId="0" applyNumberFormat="1" applyFont="1" applyBorder="1"/>
    <xf numFmtId="183" fontId="94" fillId="0" borderId="0" xfId="0" applyNumberFormat="1" applyFont="1" applyBorder="1"/>
    <xf numFmtId="0" fontId="96" fillId="0" borderId="0" xfId="0" applyFont="1" applyBorder="1" applyAlignment="1">
      <alignment horizontal="center"/>
    </xf>
    <xf numFmtId="0" fontId="13" fillId="26" borderId="19" xfId="0" applyFont="1" applyFill="1" applyBorder="1" applyAlignment="1">
      <alignment horizontal="center"/>
    </xf>
    <xf numFmtId="3" fontId="48" fillId="26" borderId="19" xfId="68" applyNumberFormat="1" applyFont="1" applyFill="1" applyBorder="1" applyAlignment="1">
      <alignment horizontal="right" indent="1"/>
    </xf>
    <xf numFmtId="168" fontId="40" fillId="26" borderId="16" xfId="0" applyNumberFormat="1" applyFont="1" applyFill="1" applyBorder="1"/>
    <xf numFmtId="183" fontId="40" fillId="26" borderId="20" xfId="0" applyNumberFormat="1" applyFont="1" applyFill="1" applyBorder="1" applyAlignment="1">
      <alignment horizontal="right" indent="1"/>
    </xf>
    <xf numFmtId="3" fontId="40" fillId="26" borderId="10" xfId="68" applyNumberFormat="1" applyFont="1" applyFill="1" applyBorder="1" applyAlignment="1">
      <alignment horizontal="right" indent="1"/>
    </xf>
    <xf numFmtId="168" fontId="40" fillId="26" borderId="14" xfId="0" applyNumberFormat="1" applyFont="1" applyFill="1" applyBorder="1"/>
    <xf numFmtId="183" fontId="40" fillId="26" borderId="18" xfId="0" applyNumberFormat="1" applyFont="1" applyFill="1" applyBorder="1" applyAlignment="1">
      <alignment horizontal="right" indent="1"/>
    </xf>
    <xf numFmtId="10" fontId="47" fillId="0" borderId="0" xfId="0" applyNumberFormat="1" applyFont="1"/>
    <xf numFmtId="3" fontId="48" fillId="27" borderId="10" xfId="68" applyNumberFormat="1" applyFont="1" applyFill="1" applyBorder="1" applyAlignment="1">
      <alignment horizontal="right" indent="1"/>
    </xf>
    <xf numFmtId="168" fontId="48" fillId="27" borderId="14" xfId="0" applyNumberFormat="1" applyFont="1" applyFill="1" applyBorder="1"/>
    <xf numFmtId="183" fontId="48" fillId="27" borderId="18" xfId="0" applyNumberFormat="1" applyFont="1" applyFill="1" applyBorder="1" applyAlignment="1">
      <alignment horizontal="right" indent="1"/>
    </xf>
    <xf numFmtId="173" fontId="40" fillId="26" borderId="11" xfId="0" applyNumberFormat="1" applyFont="1" applyFill="1" applyBorder="1" applyAlignment="1" applyProtection="1">
      <alignment horizontal="center"/>
    </xf>
    <xf numFmtId="3" fontId="40" fillId="26" borderId="11" xfId="68" applyNumberFormat="1" applyFont="1" applyFill="1" applyBorder="1" applyAlignment="1">
      <alignment horizontal="right" indent="1"/>
    </xf>
    <xf numFmtId="168" fontId="40" fillId="26" borderId="12" xfId="0" applyNumberFormat="1" applyFont="1" applyFill="1" applyBorder="1"/>
    <xf numFmtId="183" fontId="40" fillId="26" borderId="13" xfId="0" applyNumberFormat="1" applyFont="1" applyFill="1" applyBorder="1" applyAlignment="1">
      <alignment horizontal="right" indent="1"/>
    </xf>
    <xf numFmtId="1" fontId="6" fillId="0" borderId="10" xfId="0" applyNumberFormat="1" applyFont="1" applyFill="1" applyBorder="1" applyAlignment="1" applyProtection="1">
      <alignment horizontal="center"/>
    </xf>
    <xf numFmtId="3" fontId="40" fillId="0" borderId="10" xfId="68" applyNumberFormat="1" applyFont="1" applyFill="1" applyBorder="1" applyAlignment="1">
      <alignment horizontal="right" indent="1"/>
    </xf>
    <xf numFmtId="168" fontId="40" fillId="0" borderId="14" xfId="0" applyNumberFormat="1" applyFont="1" applyFill="1" applyBorder="1"/>
    <xf numFmtId="183" fontId="40" fillId="0" borderId="18" xfId="0" applyNumberFormat="1" applyFont="1" applyFill="1" applyBorder="1" applyAlignment="1">
      <alignment horizontal="right" indent="1"/>
    </xf>
    <xf numFmtId="173" fontId="40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3" fontId="40" fillId="0" borderId="0" xfId="0" applyNumberFormat="1" applyFont="1" applyAlignment="1">
      <alignment horizontal="right"/>
    </xf>
    <xf numFmtId="182" fontId="40" fillId="0" borderId="0" xfId="0" applyNumberFormat="1" applyFont="1"/>
    <xf numFmtId="0" fontId="92" fillId="23" borderId="0" xfId="0" applyFont="1" applyFill="1"/>
    <xf numFmtId="166" fontId="11" fillId="23" borderId="0" xfId="0" applyNumberFormat="1" applyFont="1" applyFill="1" applyAlignment="1">
      <alignment horizontal="right"/>
    </xf>
    <xf numFmtId="3" fontId="0" fillId="23" borderId="0" xfId="0" applyNumberFormat="1" applyFill="1" applyAlignment="1">
      <alignment horizontal="right"/>
    </xf>
    <xf numFmtId="183" fontId="0" fillId="23" borderId="0" xfId="0" applyNumberFormat="1" applyFill="1"/>
    <xf numFmtId="173" fontId="11" fillId="23" borderId="0" xfId="0" applyNumberFormat="1" applyFont="1" applyFill="1" applyAlignment="1">
      <alignment horizontal="right"/>
    </xf>
    <xf numFmtId="0" fontId="92" fillId="36" borderId="0" xfId="0" applyFont="1" applyFill="1"/>
    <xf numFmtId="173" fontId="11" fillId="36" borderId="0" xfId="0" applyNumberFormat="1" applyFont="1" applyFill="1" applyAlignment="1">
      <alignment horizontal="right"/>
    </xf>
    <xf numFmtId="3" fontId="0" fillId="36" borderId="0" xfId="0" applyNumberFormat="1" applyFill="1" applyAlignment="1">
      <alignment horizontal="right"/>
    </xf>
    <xf numFmtId="183" fontId="0" fillId="36" borderId="0" xfId="0" applyNumberFormat="1" applyFill="1"/>
    <xf numFmtId="0" fontId="92" fillId="23" borderId="22" xfId="0" applyFont="1" applyFill="1" applyBorder="1"/>
    <xf numFmtId="17" fontId="11" fillId="0" borderId="0" xfId="0" applyNumberFormat="1" applyFont="1" applyAlignment="1">
      <alignment horizontal="right"/>
    </xf>
    <xf numFmtId="3" fontId="0" fillId="23" borderId="22" xfId="0" applyNumberFormat="1" applyFill="1" applyBorder="1" applyAlignment="1">
      <alignment horizontal="right"/>
    </xf>
    <xf numFmtId="183" fontId="0" fillId="23" borderId="22" xfId="0" applyNumberFormat="1" applyFill="1" applyBorder="1"/>
    <xf numFmtId="0" fontId="92" fillId="23" borderId="0" xfId="0" applyFont="1" applyFill="1" applyBorder="1"/>
    <xf numFmtId="3" fontId="11" fillId="0" borderId="0" xfId="0" applyNumberFormat="1" applyFont="1" applyAlignment="1">
      <alignment horizontal="right"/>
    </xf>
    <xf numFmtId="173" fontId="1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83" fontId="0" fillId="0" borderId="0" xfId="0" applyNumberFormat="1"/>
    <xf numFmtId="0" fontId="6" fillId="23" borderId="17" xfId="0" applyFont="1" applyFill="1" applyBorder="1" applyAlignment="1">
      <alignment horizontal="centerContinuous" vertical="center" wrapText="1"/>
    </xf>
    <xf numFmtId="175" fontId="94" fillId="26" borderId="0" xfId="0" applyNumberFormat="1" applyFont="1" applyFill="1" applyBorder="1"/>
    <xf numFmtId="182" fontId="40" fillId="27" borderId="19" xfId="68" applyFont="1" applyFill="1" applyBorder="1"/>
    <xf numFmtId="182" fontId="44" fillId="0" borderId="0" xfId="0" applyNumberFormat="1" applyFont="1"/>
    <xf numFmtId="167" fontId="94" fillId="26" borderId="0" xfId="0" applyNumberFormat="1" applyFont="1" applyFill="1" applyBorder="1"/>
    <xf numFmtId="182" fontId="96" fillId="0" borderId="0" xfId="0" applyNumberFormat="1" applyFont="1"/>
    <xf numFmtId="182" fontId="94" fillId="0" borderId="0" xfId="0" applyNumberFormat="1" applyFont="1"/>
    <xf numFmtId="182" fontId="11" fillId="0" borderId="0" xfId="0" applyNumberFormat="1" applyFont="1" applyBorder="1"/>
    <xf numFmtId="17" fontId="11" fillId="0" borderId="0" xfId="0" applyNumberFormat="1" applyFont="1"/>
    <xf numFmtId="3" fontId="44" fillId="0" borderId="0" xfId="0" applyNumberFormat="1" applyFont="1"/>
    <xf numFmtId="3" fontId="97" fillId="0" borderId="0" xfId="0" applyNumberFormat="1" applyFont="1"/>
    <xf numFmtId="2" fontId="94" fillId="0" borderId="0" xfId="0" applyNumberFormat="1" applyFont="1"/>
    <xf numFmtId="184" fontId="40" fillId="27" borderId="20" xfId="0" applyNumberFormat="1" applyFont="1" applyFill="1" applyBorder="1"/>
    <xf numFmtId="182" fontId="94" fillId="0" borderId="0" xfId="0" applyNumberFormat="1" applyFont="1" applyBorder="1"/>
    <xf numFmtId="3" fontId="97" fillId="0" borderId="0" xfId="0" applyNumberFormat="1" applyFont="1" applyBorder="1"/>
    <xf numFmtId="2" fontId="94" fillId="0" borderId="0" xfId="0" applyNumberFormat="1" applyFont="1" applyBorder="1"/>
    <xf numFmtId="3" fontId="47" fillId="0" borderId="0" xfId="0" applyNumberFormat="1" applyFont="1"/>
    <xf numFmtId="3" fontId="48" fillId="27" borderId="11" xfId="68" applyNumberFormat="1" applyFont="1" applyFill="1" applyBorder="1" applyAlignment="1">
      <alignment horizontal="centerContinuous"/>
    </xf>
    <xf numFmtId="183" fontId="40" fillId="27" borderId="13" xfId="0" applyNumberFormat="1" applyFont="1" applyFill="1" applyBorder="1" applyAlignment="1">
      <alignment horizontal="centerContinuous"/>
    </xf>
    <xf numFmtId="168" fontId="40" fillId="27" borderId="12" xfId="0" applyNumberFormat="1" applyFont="1" applyFill="1" applyBorder="1" applyAlignment="1">
      <alignment horizontal="centerContinuous"/>
    </xf>
    <xf numFmtId="183" fontId="40" fillId="27" borderId="13" xfId="0" applyNumberFormat="1" applyFont="1" applyFill="1" applyBorder="1" applyAlignment="1">
      <alignment horizontal="right" indent="1"/>
    </xf>
    <xf numFmtId="0" fontId="98" fillId="0" borderId="0" xfId="0" applyFont="1"/>
    <xf numFmtId="185" fontId="100" fillId="0" borderId="0" xfId="131" applyNumberFormat="1" applyFont="1"/>
    <xf numFmtId="0" fontId="9" fillId="0" borderId="0" xfId="131" applyFont="1"/>
    <xf numFmtId="0" fontId="6" fillId="0" borderId="0" xfId="131" applyFont="1"/>
    <xf numFmtId="0" fontId="6" fillId="23" borderId="0" xfId="131" applyFont="1" applyFill="1" applyBorder="1"/>
    <xf numFmtId="0" fontId="101" fillId="0" borderId="0" xfId="131" applyFont="1"/>
    <xf numFmtId="0" fontId="62" fillId="0" borderId="0" xfId="131" applyFont="1"/>
    <xf numFmtId="0" fontId="64" fillId="0" borderId="0" xfId="131"/>
    <xf numFmtId="0" fontId="102" fillId="0" borderId="0" xfId="131" applyFont="1"/>
    <xf numFmtId="185" fontId="103" fillId="0" borderId="0" xfId="0" applyNumberFormat="1" applyFont="1" applyAlignment="1"/>
    <xf numFmtId="0" fontId="103" fillId="0" borderId="0" xfId="0" applyNumberFormat="1" applyFont="1" applyAlignment="1"/>
    <xf numFmtId="0" fontId="52" fillId="0" borderId="0" xfId="0" applyNumberFormat="1" applyFont="1" applyAlignment="1"/>
    <xf numFmtId="0" fontId="9" fillId="25" borderId="24" xfId="0" applyNumberFormat="1" applyFont="1" applyFill="1" applyBorder="1" applyAlignment="1">
      <alignment horizontal="center" vertical="center"/>
    </xf>
    <xf numFmtId="0" fontId="9" fillId="25" borderId="47" xfId="0" applyNumberFormat="1" applyFont="1" applyFill="1" applyBorder="1" applyAlignment="1">
      <alignment horizontal="center" vertical="center"/>
    </xf>
    <xf numFmtId="17" fontId="49" fillId="25" borderId="48" xfId="0" applyNumberFormat="1" applyFont="1" applyFill="1" applyBorder="1" applyAlignment="1">
      <alignment horizontal="center" vertical="center"/>
    </xf>
    <xf numFmtId="185" fontId="68" fillId="0" borderId="0" xfId="0" applyNumberFormat="1" applyFont="1" applyAlignment="1"/>
    <xf numFmtId="0" fontId="6" fillId="0" borderId="24" xfId="0" applyNumberFormat="1" applyFont="1" applyBorder="1" applyAlignment="1">
      <alignment horizontal="left" vertical="center" wrapText="1" indent="1"/>
    </xf>
    <xf numFmtId="3" fontId="6" fillId="0" borderId="47" xfId="0" applyNumberFormat="1" applyFont="1" applyBorder="1" applyAlignment="1">
      <alignment horizontal="right" vertical="center" indent="1"/>
    </xf>
    <xf numFmtId="3" fontId="6" fillId="0" borderId="24" xfId="0" applyNumberFormat="1" applyFont="1" applyBorder="1" applyAlignment="1">
      <alignment horizontal="right" vertical="center" indent="1"/>
    </xf>
    <xf numFmtId="10" fontId="6" fillId="0" borderId="47" xfId="0" applyNumberFormat="1" applyFont="1" applyBorder="1" applyAlignment="1">
      <alignment horizontal="right" vertical="center" indent="1"/>
    </xf>
    <xf numFmtId="0" fontId="68" fillId="0" borderId="0" xfId="0" applyNumberFormat="1" applyFont="1" applyAlignment="1"/>
    <xf numFmtId="3" fontId="68" fillId="0" borderId="27" xfId="0" applyNumberFormat="1" applyFont="1" applyBorder="1" applyAlignment="1">
      <alignment horizontal="right" vertical="center" indent="1"/>
    </xf>
    <xf numFmtId="3" fontId="68" fillId="0" borderId="24" xfId="0" applyNumberFormat="1" applyFont="1" applyBorder="1" applyAlignment="1">
      <alignment horizontal="right" vertical="center" indent="1"/>
    </xf>
    <xf numFmtId="10" fontId="105" fillId="0" borderId="47" xfId="0" applyNumberFormat="1" applyFont="1" applyBorder="1" applyAlignment="1">
      <alignment horizontal="right" vertical="center" indent="1"/>
    </xf>
    <xf numFmtId="10" fontId="106" fillId="0" borderId="0" xfId="0" applyNumberFormat="1" applyFont="1" applyAlignment="1"/>
    <xf numFmtId="10" fontId="68" fillId="0" borderId="0" xfId="0" applyNumberFormat="1" applyFont="1" applyAlignment="1"/>
    <xf numFmtId="185" fontId="60" fillId="0" borderId="0" xfId="0" applyNumberFormat="1" applyFont="1" applyAlignment="1">
      <alignment vertical="center"/>
    </xf>
    <xf numFmtId="0" fontId="9" fillId="0" borderId="24" xfId="0" applyNumberFormat="1" applyFont="1" applyBorder="1" applyAlignment="1">
      <alignment horizontal="center" vertical="center"/>
    </xf>
    <xf numFmtId="3" fontId="9" fillId="0" borderId="47" xfId="0" applyNumberFormat="1" applyFont="1" applyBorder="1" applyAlignment="1">
      <alignment horizontal="right" vertical="center" indent="1"/>
    </xf>
    <xf numFmtId="3" fontId="9" fillId="0" borderId="24" xfId="0" applyNumberFormat="1" applyFont="1" applyBorder="1" applyAlignment="1">
      <alignment horizontal="right" vertical="center" indent="1"/>
    </xf>
    <xf numFmtId="10" fontId="9" fillId="0" borderId="47" xfId="0" applyNumberFormat="1" applyFont="1" applyBorder="1" applyAlignment="1">
      <alignment horizontal="right" vertical="center" indent="1"/>
    </xf>
    <xf numFmtId="3" fontId="60" fillId="0" borderId="0" xfId="0" applyNumberFormat="1" applyFont="1" applyAlignment="1">
      <alignment vertical="center"/>
    </xf>
    <xf numFmtId="3" fontId="60" fillId="0" borderId="24" xfId="0" applyNumberFormat="1" applyFont="1" applyBorder="1" applyAlignment="1">
      <alignment horizontal="right" vertical="center" indent="1"/>
    </xf>
    <xf numFmtId="3" fontId="62" fillId="0" borderId="0" xfId="131" applyNumberFormat="1" applyFont="1"/>
    <xf numFmtId="10" fontId="107" fillId="0" borderId="47" xfId="0" applyNumberFormat="1" applyFont="1" applyBorder="1" applyAlignment="1">
      <alignment horizontal="right" vertical="center" indent="1"/>
    </xf>
    <xf numFmtId="0" fontId="60" fillId="0" borderId="0" xfId="0" applyNumberFormat="1" applyFont="1" applyAlignment="1">
      <alignment vertical="center"/>
    </xf>
    <xf numFmtId="0" fontId="9" fillId="25" borderId="0" xfId="131" applyFont="1" applyFill="1"/>
    <xf numFmtId="0" fontId="6" fillId="25" borderId="0" xfId="131" applyFont="1" applyFill="1"/>
    <xf numFmtId="0" fontId="6" fillId="25" borderId="0" xfId="131" applyFont="1" applyFill="1" applyBorder="1"/>
    <xf numFmtId="0" fontId="64" fillId="0" borderId="0" xfId="131" applyFont="1"/>
    <xf numFmtId="0" fontId="6" fillId="0" borderId="24" xfId="0" applyNumberFormat="1" applyFont="1" applyBorder="1" applyAlignment="1">
      <alignment horizontal="center" vertical="center" wrapText="1"/>
    </xf>
    <xf numFmtId="4" fontId="6" fillId="0" borderId="47" xfId="0" applyNumberFormat="1" applyFont="1" applyBorder="1" applyAlignment="1">
      <alignment horizontal="right" vertical="center" indent="1"/>
    </xf>
    <xf numFmtId="3" fontId="64" fillId="0" borderId="0" xfId="131" applyNumberFormat="1"/>
    <xf numFmtId="0" fontId="101" fillId="0" borderId="0" xfId="131" applyFont="1" applyBorder="1"/>
    <xf numFmtId="0" fontId="13" fillId="0" borderId="0" xfId="131" applyFont="1"/>
    <xf numFmtId="3" fontId="6" fillId="0" borderId="0" xfId="131" applyNumberFormat="1" applyFont="1"/>
    <xf numFmtId="3" fontId="64" fillId="0" borderId="0" xfId="131" applyNumberFormat="1" applyFont="1"/>
    <xf numFmtId="0" fontId="9" fillId="25" borderId="24" xfId="0" applyNumberFormat="1" applyFont="1" applyFill="1" applyBorder="1" applyAlignment="1">
      <alignment horizontal="center"/>
    </xf>
    <xf numFmtId="0" fontId="9" fillId="25" borderId="47" xfId="0" applyNumberFormat="1" applyFont="1" applyFill="1" applyBorder="1" applyAlignment="1">
      <alignment horizontal="center"/>
    </xf>
    <xf numFmtId="3" fontId="64" fillId="0" borderId="49" xfId="0" applyNumberFormat="1" applyFont="1" applyBorder="1" applyAlignment="1">
      <alignment horizontal="right" wrapText="1"/>
    </xf>
    <xf numFmtId="3" fontId="43" fillId="0" borderId="24" xfId="0" applyNumberFormat="1" applyFont="1" applyBorder="1" applyAlignment="1">
      <alignment horizontal="right" vertical="center" indent="1"/>
    </xf>
    <xf numFmtId="0" fontId="9" fillId="23" borderId="0" xfId="131" applyFont="1" applyFill="1" applyBorder="1"/>
    <xf numFmtId="0" fontId="195" fillId="0" borderId="0" xfId="88"/>
    <xf numFmtId="0" fontId="31" fillId="0" borderId="0" xfId="88" applyFont="1" applyAlignment="1">
      <alignment horizontal="right"/>
    </xf>
    <xf numFmtId="0" fontId="31" fillId="0" borderId="0" xfId="88" applyFont="1"/>
    <xf numFmtId="3" fontId="31" fillId="0" borderId="0" xfId="88" applyNumberFormat="1" applyFont="1"/>
    <xf numFmtId="0" fontId="108" fillId="0" borderId="0" xfId="88" applyFont="1" applyAlignment="1">
      <alignment horizontal="center" wrapText="1"/>
    </xf>
    <xf numFmtId="0" fontId="31" fillId="0" borderId="0" xfId="88" applyFont="1" applyAlignment="1">
      <alignment wrapText="1"/>
    </xf>
    <xf numFmtId="0" fontId="30" fillId="29" borderId="11" xfId="88" applyFont="1" applyFill="1" applyBorder="1" applyAlignment="1">
      <alignment horizontal="center"/>
    </xf>
    <xf numFmtId="0" fontId="31" fillId="0" borderId="16" xfId="88" applyFont="1" applyBorder="1" applyAlignment="1">
      <alignment horizontal="right" vertical="center"/>
    </xf>
    <xf numFmtId="0" fontId="31" fillId="0" borderId="0" xfId="88" applyFont="1" applyBorder="1" applyAlignment="1">
      <alignment vertical="center"/>
    </xf>
    <xf numFmtId="3" fontId="31" fillId="0" borderId="19" xfId="88" applyNumberFormat="1" applyFont="1" applyBorder="1" applyAlignment="1">
      <alignment horizontal="right" vertical="center" indent="1"/>
    </xf>
    <xf numFmtId="10" fontId="31" fillId="0" borderId="19" xfId="88" applyNumberFormat="1" applyFont="1" applyBorder="1" applyAlignment="1">
      <alignment horizontal="right" vertical="center" indent="1"/>
    </xf>
    <xf numFmtId="4" fontId="11" fillId="0" borderId="0" xfId="0" applyNumberFormat="1" applyFont="1"/>
    <xf numFmtId="0" fontId="30" fillId="29" borderId="12" xfId="88" applyFont="1" applyFill="1" applyBorder="1" applyAlignment="1">
      <alignment horizontal="right" vertical="center"/>
    </xf>
    <xf numFmtId="0" fontId="30" fillId="29" borderId="15" xfId="88" applyFont="1" applyFill="1" applyBorder="1" applyAlignment="1">
      <alignment vertical="center"/>
    </xf>
    <xf numFmtId="3" fontId="30" fillId="29" borderId="11" xfId="88" applyNumberFormat="1" applyFont="1" applyFill="1" applyBorder="1" applyAlignment="1">
      <alignment horizontal="right" vertical="center" indent="1"/>
    </xf>
    <xf numFmtId="10" fontId="30" fillId="29" borderId="11" xfId="88" applyNumberFormat="1" applyFont="1" applyFill="1" applyBorder="1" applyAlignment="1">
      <alignment horizontal="right" vertical="center" indent="1"/>
    </xf>
    <xf numFmtId="0" fontId="34" fillId="0" borderId="0" xfId="88" applyFont="1"/>
    <xf numFmtId="0" fontId="30" fillId="0" borderId="0" xfId="88" applyFont="1" applyAlignment="1">
      <alignment horizontal="right"/>
    </xf>
    <xf numFmtId="0" fontId="30" fillId="0" borderId="0" xfId="88" applyFont="1"/>
    <xf numFmtId="3" fontId="30" fillId="0" borderId="0" xfId="88" applyNumberFormat="1" applyFont="1"/>
    <xf numFmtId="0" fontId="48" fillId="0" borderId="0" xfId="121" applyFont="1"/>
    <xf numFmtId="0" fontId="40" fillId="0" borderId="0" xfId="121" applyFont="1"/>
    <xf numFmtId="181" fontId="11" fillId="0" borderId="0" xfId="121" applyNumberFormat="1"/>
    <xf numFmtId="181" fontId="11" fillId="0" borderId="0" xfId="121" applyNumberFormat="1" applyBorder="1"/>
    <xf numFmtId="0" fontId="48" fillId="26" borderId="0" xfId="121" applyFont="1" applyFill="1" applyBorder="1" applyAlignment="1">
      <alignment horizontal="center"/>
    </xf>
    <xf numFmtId="3" fontId="48" fillId="26" borderId="0" xfId="121" applyNumberFormat="1" applyFont="1" applyFill="1" applyBorder="1"/>
    <xf numFmtId="0" fontId="48" fillId="26" borderId="0" xfId="121" applyFont="1" applyFill="1" applyBorder="1" applyAlignment="1">
      <alignment horizontal="centerContinuous"/>
    </xf>
    <xf numFmtId="0" fontId="48" fillId="31" borderId="9" xfId="121" applyFont="1" applyFill="1" applyBorder="1" applyAlignment="1" applyProtection="1">
      <alignment horizontal="center"/>
    </xf>
    <xf numFmtId="0" fontId="48" fillId="31" borderId="21" xfId="121" applyFont="1" applyFill="1" applyBorder="1" applyAlignment="1">
      <alignment horizontal="centerContinuous" vertical="center" wrapText="1"/>
    </xf>
    <xf numFmtId="0" fontId="48" fillId="31" borderId="23" xfId="121" applyFont="1" applyFill="1" applyBorder="1" applyAlignment="1">
      <alignment horizontal="centerContinuous" vertical="center" wrapText="1"/>
    </xf>
    <xf numFmtId="0" fontId="48" fillId="31" borderId="10" xfId="121" applyFont="1" applyFill="1" applyBorder="1" applyAlignment="1">
      <alignment horizontal="center"/>
    </xf>
    <xf numFmtId="0" fontId="48" fillId="31" borderId="12" xfId="121" applyFont="1" applyFill="1" applyBorder="1" applyAlignment="1">
      <alignment horizontal="center" vertical="center"/>
    </xf>
    <xf numFmtId="0" fontId="48" fillId="31" borderId="13" xfId="121" applyFont="1" applyFill="1" applyBorder="1" applyAlignment="1">
      <alignment horizontal="center" vertical="center"/>
    </xf>
    <xf numFmtId="0" fontId="48" fillId="31" borderId="45" xfId="121" applyFont="1" applyFill="1" applyBorder="1" applyAlignment="1">
      <alignment horizontal="center" vertical="center"/>
    </xf>
    <xf numFmtId="0" fontId="48" fillId="31" borderId="46" xfId="121" applyFont="1" applyFill="1" applyBorder="1" applyAlignment="1">
      <alignment horizontal="center" vertical="center"/>
    </xf>
    <xf numFmtId="166" fontId="12" fillId="27" borderId="10" xfId="121" applyNumberFormat="1" applyFont="1" applyFill="1" applyBorder="1" applyAlignment="1" applyProtection="1">
      <alignment horizontal="center" vertical="center" wrapText="1"/>
    </xf>
    <xf numFmtId="168" fontId="40" fillId="27" borderId="14" xfId="121" applyNumberFormat="1" applyFont="1" applyFill="1" applyBorder="1"/>
    <xf numFmtId="183" fontId="40" fillId="27" borderId="18" xfId="121" applyNumberFormat="1" applyFont="1" applyFill="1" applyBorder="1" applyAlignment="1">
      <alignment horizontal="right" indent="1"/>
    </xf>
    <xf numFmtId="175" fontId="94" fillId="26" borderId="0" xfId="121" applyNumberFormat="1" applyFont="1" applyFill="1" applyBorder="1"/>
    <xf numFmtId="2" fontId="94" fillId="0" borderId="0" xfId="121" applyNumberFormat="1" applyFont="1"/>
    <xf numFmtId="166" fontId="40" fillId="27" borderId="10" xfId="121" applyNumberFormat="1" applyFont="1" applyFill="1" applyBorder="1" applyAlignment="1" applyProtection="1">
      <alignment horizontal="center"/>
    </xf>
    <xf numFmtId="0" fontId="82" fillId="27" borderId="19" xfId="121" applyFont="1" applyFill="1" applyBorder="1" applyAlignment="1">
      <alignment horizontal="center"/>
    </xf>
    <xf numFmtId="0" fontId="39" fillId="27" borderId="19" xfId="121" applyFont="1" applyFill="1" applyBorder="1" applyAlignment="1">
      <alignment horizontal="center"/>
    </xf>
    <xf numFmtId="167" fontId="40" fillId="27" borderId="16" xfId="121" applyNumberFormat="1" applyFont="1" applyFill="1" applyBorder="1"/>
    <xf numFmtId="175" fontId="40" fillId="27" borderId="20" xfId="121" applyNumberFormat="1" applyFont="1" applyFill="1" applyBorder="1"/>
    <xf numFmtId="182" fontId="94" fillId="0" borderId="0" xfId="121" applyNumberFormat="1" applyFont="1"/>
    <xf numFmtId="182" fontId="44" fillId="0" borderId="0" xfId="121" applyNumberFormat="1" applyFont="1"/>
    <xf numFmtId="166" fontId="87" fillId="27" borderId="10" xfId="121" applyNumberFormat="1" applyFont="1" applyFill="1" applyBorder="1" applyAlignment="1" applyProtection="1">
      <alignment horizontal="center"/>
    </xf>
    <xf numFmtId="0" fontId="13" fillId="27" borderId="19" xfId="121" applyFont="1" applyFill="1" applyBorder="1" applyAlignment="1">
      <alignment horizontal="center"/>
    </xf>
    <xf numFmtId="182" fontId="96" fillId="0" borderId="0" xfId="121" applyNumberFormat="1" applyFont="1"/>
    <xf numFmtId="182" fontId="47" fillId="0" borderId="0" xfId="121" applyNumberFormat="1" applyFont="1"/>
    <xf numFmtId="2" fontId="11" fillId="0" borderId="0" xfId="121" applyNumberFormat="1" applyFont="1" applyBorder="1"/>
    <xf numFmtId="0" fontId="11" fillId="0" borderId="0" xfId="121" applyFont="1" applyBorder="1"/>
    <xf numFmtId="17" fontId="94" fillId="0" borderId="0" xfId="121" applyNumberFormat="1" applyFont="1"/>
    <xf numFmtId="3" fontId="44" fillId="0" borderId="0" xfId="121" applyNumberFormat="1" applyFont="1"/>
    <xf numFmtId="3" fontId="97" fillId="0" borderId="0" xfId="121" applyNumberFormat="1" applyFont="1"/>
    <xf numFmtId="0" fontId="94" fillId="0" borderId="0" xfId="121" applyFont="1"/>
    <xf numFmtId="184" fontId="40" fillId="27" borderId="20" xfId="121" applyNumberFormat="1" applyFont="1" applyFill="1" applyBorder="1"/>
    <xf numFmtId="3" fontId="47" fillId="0" borderId="0" xfId="121" applyNumberFormat="1" applyFont="1"/>
    <xf numFmtId="2" fontId="96" fillId="0" borderId="0" xfId="121" applyNumberFormat="1" applyFont="1"/>
    <xf numFmtId="3" fontId="95" fillId="0" borderId="0" xfId="121" applyNumberFormat="1" applyFont="1"/>
    <xf numFmtId="3" fontId="44" fillId="0" borderId="0" xfId="121" applyNumberFormat="1" applyFont="1" applyBorder="1"/>
    <xf numFmtId="2" fontId="94" fillId="0" borderId="0" xfId="121" applyNumberFormat="1" applyFont="1" applyBorder="1"/>
    <xf numFmtId="3" fontId="97" fillId="0" borderId="0" xfId="121" applyNumberFormat="1" applyFont="1" applyBorder="1"/>
    <xf numFmtId="0" fontId="44" fillId="0" borderId="0" xfId="121" applyFont="1" applyBorder="1"/>
    <xf numFmtId="168" fontId="40" fillId="27" borderId="16" xfId="121" applyNumberFormat="1" applyFont="1" applyFill="1" applyBorder="1"/>
    <xf numFmtId="183" fontId="40" fillId="27" borderId="20" xfId="121" applyNumberFormat="1" applyFont="1" applyFill="1" applyBorder="1" applyAlignment="1">
      <alignment horizontal="right" indent="1"/>
    </xf>
    <xf numFmtId="3" fontId="47" fillId="0" borderId="0" xfId="121" applyNumberFormat="1" applyFont="1" applyAlignment="1">
      <alignment horizontal="right"/>
    </xf>
    <xf numFmtId="0" fontId="94" fillId="0" borderId="0" xfId="121" applyFont="1" applyBorder="1"/>
    <xf numFmtId="3" fontId="44" fillId="0" borderId="0" xfId="121" applyNumberFormat="1" applyFont="1" applyAlignment="1">
      <alignment horizontal="right"/>
    </xf>
    <xf numFmtId="175" fontId="109" fillId="26" borderId="0" xfId="121" applyNumberFormat="1" applyFont="1" applyFill="1" applyBorder="1"/>
    <xf numFmtId="168" fontId="40" fillId="26" borderId="16" xfId="121" applyNumberFormat="1" applyFont="1" applyFill="1" applyBorder="1"/>
    <xf numFmtId="183" fontId="40" fillId="26" borderId="20" xfId="121" applyNumberFormat="1" applyFont="1" applyFill="1" applyBorder="1" applyAlignment="1">
      <alignment horizontal="right" indent="1"/>
    </xf>
    <xf numFmtId="168" fontId="40" fillId="0" borderId="14" xfId="121" applyNumberFormat="1" applyFont="1" applyFill="1" applyBorder="1"/>
    <xf numFmtId="183" fontId="40" fillId="0" borderId="18" xfId="121" applyNumberFormat="1" applyFont="1" applyFill="1" applyBorder="1" applyAlignment="1">
      <alignment horizontal="right" indent="1"/>
    </xf>
    <xf numFmtId="168" fontId="48" fillId="27" borderId="14" xfId="121" applyNumberFormat="1" applyFont="1" applyFill="1" applyBorder="1"/>
    <xf numFmtId="183" fontId="48" fillId="27" borderId="18" xfId="121" applyNumberFormat="1" applyFont="1" applyFill="1" applyBorder="1" applyAlignment="1">
      <alignment horizontal="right" indent="1"/>
    </xf>
    <xf numFmtId="1" fontId="6" fillId="0" borderId="11" xfId="121" applyNumberFormat="1" applyFont="1" applyFill="1" applyBorder="1" applyAlignment="1" applyProtection="1">
      <alignment horizontal="center"/>
    </xf>
    <xf numFmtId="3" fontId="40" fillId="0" borderId="11" xfId="68" applyNumberFormat="1" applyFont="1" applyFill="1" applyBorder="1" applyAlignment="1">
      <alignment horizontal="right" indent="1"/>
    </xf>
    <xf numFmtId="168" fontId="40" fillId="0" borderId="12" xfId="121" applyNumberFormat="1" applyFont="1" applyFill="1" applyBorder="1"/>
    <xf numFmtId="183" fontId="40" fillId="0" borderId="13" xfId="121" applyNumberFormat="1" applyFont="1" applyFill="1" applyBorder="1" applyAlignment="1">
      <alignment horizontal="right" indent="1"/>
    </xf>
    <xf numFmtId="3" fontId="11" fillId="0" borderId="0" xfId="121" applyNumberFormat="1" applyFont="1"/>
    <xf numFmtId="1" fontId="6" fillId="0" borderId="10" xfId="121" applyNumberFormat="1" applyFont="1" applyFill="1" applyBorder="1" applyAlignment="1" applyProtection="1">
      <alignment horizontal="center"/>
    </xf>
    <xf numFmtId="49" fontId="40" fillId="0" borderId="0" xfId="121" applyNumberFormat="1" applyFont="1"/>
    <xf numFmtId="168" fontId="40" fillId="0" borderId="22" xfId="121" applyNumberFormat="1" applyFont="1" applyFill="1" applyBorder="1"/>
    <xf numFmtId="183" fontId="40" fillId="0" borderId="22" xfId="121" applyNumberFormat="1" applyFont="1" applyFill="1" applyBorder="1" applyAlignment="1">
      <alignment horizontal="right" indent="1"/>
    </xf>
    <xf numFmtId="3" fontId="13" fillId="0" borderId="0" xfId="121" applyNumberFormat="1" applyFont="1"/>
    <xf numFmtId="167" fontId="40" fillId="0" borderId="0" xfId="121" applyNumberFormat="1" applyFont="1"/>
    <xf numFmtId="0" fontId="100" fillId="0" borderId="0" xfId="131" applyFont="1"/>
    <xf numFmtId="0" fontId="103" fillId="0" borderId="0" xfId="0" applyNumberFormat="1" applyFont="1" applyAlignment="1">
      <alignment horizontal="center"/>
    </xf>
    <xf numFmtId="3" fontId="26" fillId="0" borderId="47" xfId="0" applyNumberFormat="1" applyFont="1" applyBorder="1" applyAlignment="1">
      <alignment horizontal="right" vertical="center" indent="1"/>
    </xf>
    <xf numFmtId="40" fontId="110" fillId="37" borderId="50" xfId="0" applyNumberFormat="1" applyFont="1" applyFill="1" applyBorder="1" applyAlignment="1">
      <alignment horizontal="right" vertical="center"/>
    </xf>
    <xf numFmtId="3" fontId="68" fillId="0" borderId="0" xfId="0" applyNumberFormat="1" applyFont="1" applyAlignment="1"/>
    <xf numFmtId="3" fontId="61" fillId="0" borderId="24" xfId="0" applyNumberFormat="1" applyFont="1" applyBorder="1" applyAlignment="1">
      <alignment horizontal="right" vertical="center" indent="1"/>
    </xf>
    <xf numFmtId="0" fontId="100" fillId="0" borderId="0" xfId="131" applyFont="1" applyBorder="1"/>
    <xf numFmtId="0" fontId="6" fillId="0" borderId="41" xfId="0" applyNumberFormat="1" applyFont="1" applyBorder="1" applyAlignment="1">
      <alignment horizontal="left"/>
    </xf>
    <xf numFmtId="0" fontId="6" fillId="0" borderId="0" xfId="131" applyFont="1" applyBorder="1"/>
    <xf numFmtId="0" fontId="64" fillId="0" borderId="0" xfId="131" applyBorder="1"/>
    <xf numFmtId="3" fontId="9" fillId="0" borderId="30" xfId="0" applyNumberFormat="1" applyFont="1" applyBorder="1" applyAlignment="1">
      <alignment horizontal="right" vertical="center" indent="1"/>
    </xf>
    <xf numFmtId="3" fontId="91" fillId="0" borderId="24" xfId="0" applyNumberFormat="1" applyFont="1" applyBorder="1" applyAlignment="1">
      <alignment horizontal="right" vertical="center" indent="1"/>
    </xf>
    <xf numFmtId="0" fontId="9" fillId="0" borderId="0" xfId="131" applyFont="1" applyBorder="1"/>
    <xf numFmtId="3" fontId="48" fillId="26" borderId="0" xfId="0" applyNumberFormat="1" applyFont="1" applyFill="1" applyBorder="1"/>
    <xf numFmtId="166" fontId="87" fillId="27" borderId="10" xfId="0" applyNumberFormat="1" applyFont="1" applyFill="1" applyBorder="1" applyAlignment="1" applyProtection="1">
      <alignment horizontal="center"/>
    </xf>
    <xf numFmtId="182" fontId="47" fillId="0" borderId="0" xfId="0" applyNumberFormat="1" applyFont="1"/>
    <xf numFmtId="2" fontId="11" fillId="0" borderId="0" xfId="0" applyNumberFormat="1" applyFont="1" applyBorder="1"/>
    <xf numFmtId="17" fontId="94" fillId="0" borderId="0" xfId="0" applyNumberFormat="1" applyFont="1"/>
    <xf numFmtId="2" fontId="96" fillId="0" borderId="0" xfId="0" applyNumberFormat="1" applyFont="1"/>
    <xf numFmtId="3" fontId="95" fillId="0" borderId="0" xfId="0" applyNumberFormat="1" applyFont="1"/>
    <xf numFmtId="3" fontId="44" fillId="0" borderId="0" xfId="0" applyNumberFormat="1" applyFont="1" applyAlignment="1">
      <alignment horizontal="right"/>
    </xf>
    <xf numFmtId="175" fontId="109" fillId="26" borderId="0" xfId="0" applyNumberFormat="1" applyFont="1" applyFill="1" applyBorder="1"/>
    <xf numFmtId="3" fontId="49" fillId="0" borderId="0" xfId="0" applyNumberFormat="1" applyFont="1"/>
    <xf numFmtId="0" fontId="111" fillId="26" borderId="0" xfId="0" applyFont="1" applyFill="1" applyBorder="1" applyAlignment="1">
      <alignment horizontal="centerContinuous"/>
    </xf>
    <xf numFmtId="182" fontId="49" fillId="0" borderId="0" xfId="0" applyNumberFormat="1" applyFont="1" applyBorder="1"/>
    <xf numFmtId="2" fontId="49" fillId="0" borderId="0" xfId="0" applyNumberFormat="1" applyFont="1" applyBorder="1"/>
    <xf numFmtId="182" fontId="11" fillId="0" borderId="0" xfId="0" applyNumberFormat="1" applyFont="1"/>
    <xf numFmtId="0" fontId="6" fillId="0" borderId="0" xfId="132" applyFont="1"/>
    <xf numFmtId="3" fontId="6" fillId="0" borderId="0" xfId="132" applyNumberFormat="1" applyFont="1"/>
    <xf numFmtId="3" fontId="9" fillId="0" borderId="0" xfId="132" applyNumberFormat="1" applyFont="1"/>
    <xf numFmtId="0" fontId="11" fillId="0" borderId="0" xfId="132"/>
    <xf numFmtId="0" fontId="6" fillId="25" borderId="28" xfId="132" applyFont="1" applyFill="1" applyBorder="1"/>
    <xf numFmtId="3" fontId="9" fillId="25" borderId="41" xfId="132" applyNumberFormat="1" applyFont="1" applyFill="1" applyBorder="1" applyAlignment="1">
      <alignment horizontal="center"/>
    </xf>
    <xf numFmtId="0" fontId="9" fillId="25" borderId="41" xfId="132" applyFont="1" applyFill="1" applyBorder="1" applyAlignment="1">
      <alignment horizontal="center"/>
    </xf>
    <xf numFmtId="0" fontId="6" fillId="25" borderId="30" xfId="132" applyFont="1" applyFill="1" applyBorder="1"/>
    <xf numFmtId="3" fontId="9" fillId="25" borderId="31" xfId="132" applyNumberFormat="1" applyFont="1" applyFill="1" applyBorder="1" applyAlignment="1">
      <alignment horizontal="center"/>
    </xf>
    <xf numFmtId="0" fontId="9" fillId="25" borderId="31" xfId="132" applyFont="1" applyFill="1" applyBorder="1" applyAlignment="1">
      <alignment horizontal="center"/>
    </xf>
    <xf numFmtId="17" fontId="9" fillId="0" borderId="27" xfId="132" applyNumberFormat="1" applyFont="1" applyBorder="1" applyAlignment="1">
      <alignment horizontal="center"/>
    </xf>
    <xf numFmtId="3" fontId="6" fillId="0" borderId="0" xfId="71" applyNumberFormat="1" applyFont="1" applyBorder="1" applyAlignment="1">
      <alignment horizontal="right" indent="1"/>
    </xf>
    <xf numFmtId="3" fontId="9" fillId="0" borderId="0" xfId="71" applyNumberFormat="1" applyFont="1" applyBorder="1" applyAlignment="1">
      <alignment horizontal="right" indent="1"/>
    </xf>
    <xf numFmtId="3" fontId="9" fillId="0" borderId="0" xfId="132" applyNumberFormat="1" applyFont="1" applyBorder="1" applyAlignment="1">
      <alignment horizontal="right" indent="1"/>
    </xf>
    <xf numFmtId="17" fontId="33" fillId="0" borderId="27" xfId="132" applyNumberFormat="1" applyFont="1" applyBorder="1" applyAlignment="1">
      <alignment horizontal="center"/>
    </xf>
    <xf numFmtId="3" fontId="28" fillId="0" borderId="0" xfId="71" applyNumberFormat="1" applyFont="1" applyBorder="1" applyAlignment="1">
      <alignment horizontal="right" indent="1"/>
    </xf>
    <xf numFmtId="3" fontId="33" fillId="0" borderId="0" xfId="71" applyNumberFormat="1" applyFont="1" applyBorder="1" applyAlignment="1">
      <alignment horizontal="right" indent="1"/>
    </xf>
    <xf numFmtId="0" fontId="6" fillId="0" borderId="30" xfId="132" applyFont="1" applyBorder="1"/>
    <xf numFmtId="3" fontId="6" fillId="0" borderId="31" xfId="71" applyNumberFormat="1" applyFont="1" applyBorder="1" applyAlignment="1">
      <alignment horizontal="right" indent="1"/>
    </xf>
    <xf numFmtId="3" fontId="9" fillId="0" borderId="31" xfId="71" applyNumberFormat="1" applyFont="1" applyBorder="1" applyAlignment="1">
      <alignment horizontal="right" indent="1"/>
    </xf>
    <xf numFmtId="3" fontId="9" fillId="0" borderId="17" xfId="132" applyNumberFormat="1" applyFont="1" applyBorder="1" applyAlignment="1">
      <alignment horizontal="right" indent="1"/>
    </xf>
    <xf numFmtId="186" fontId="9" fillId="0" borderId="0" xfId="132" applyNumberFormat="1" applyFont="1" applyBorder="1" applyAlignment="1">
      <alignment horizontal="center"/>
    </xf>
    <xf numFmtId="0" fontId="112" fillId="0" borderId="0" xfId="132" applyFont="1"/>
    <xf numFmtId="3" fontId="13" fillId="0" borderId="0" xfId="132" applyNumberFormat="1" applyFont="1"/>
    <xf numFmtId="17" fontId="113" fillId="0" borderId="0" xfId="132" applyNumberFormat="1" applyFont="1" applyAlignment="1"/>
    <xf numFmtId="2" fontId="113" fillId="0" borderId="0" xfId="132" applyNumberFormat="1" applyFont="1" applyBorder="1" applyAlignment="1">
      <alignment horizontal="center" vertical="top" wrapText="1"/>
    </xf>
    <xf numFmtId="0" fontId="6" fillId="0" borderId="0" xfId="132" applyFont="1" applyBorder="1"/>
    <xf numFmtId="186" fontId="113" fillId="0" borderId="0" xfId="132" applyNumberFormat="1" applyFont="1" applyBorder="1" applyAlignment="1">
      <alignment horizontal="center" vertical="top" wrapText="1"/>
    </xf>
    <xf numFmtId="3" fontId="6" fillId="0" borderId="0" xfId="132" applyNumberFormat="1" applyFont="1" applyBorder="1"/>
    <xf numFmtId="2" fontId="9" fillId="0" borderId="0" xfId="132" applyNumberFormat="1" applyFont="1" applyAlignment="1">
      <alignment horizontal="left"/>
    </xf>
    <xf numFmtId="0" fontId="9" fillId="0" borderId="0" xfId="132" applyFont="1"/>
    <xf numFmtId="3" fontId="6" fillId="0" borderId="0" xfId="0" applyNumberFormat="1" applyFont="1"/>
    <xf numFmtId="3" fontId="114" fillId="0" borderId="0" xfId="0" applyNumberFormat="1" applyFont="1"/>
    <xf numFmtId="3" fontId="64" fillId="0" borderId="0" xfId="0" applyNumberFormat="1" applyFont="1"/>
    <xf numFmtId="0" fontId="114" fillId="0" borderId="0" xfId="0" applyFont="1"/>
    <xf numFmtId="180" fontId="114" fillId="23" borderId="0" xfId="0" applyNumberFormat="1" applyFont="1" applyFill="1" applyBorder="1" applyAlignment="1">
      <alignment horizontal="centerContinuous"/>
    </xf>
    <xf numFmtId="180" fontId="117" fillId="23" borderId="15" xfId="0" applyNumberFormat="1" applyFont="1" applyFill="1" applyBorder="1" applyAlignment="1">
      <alignment horizontal="centerContinuous"/>
    </xf>
    <xf numFmtId="180" fontId="64" fillId="23" borderId="0" xfId="0" applyNumberFormat="1" applyFont="1" applyFill="1" applyBorder="1" applyAlignment="1">
      <alignment horizontal="centerContinuous"/>
    </xf>
    <xf numFmtId="0" fontId="91" fillId="25" borderId="21" xfId="0" applyFont="1" applyFill="1" applyBorder="1"/>
    <xf numFmtId="3" fontId="118" fillId="25" borderId="23" xfId="0" applyNumberFormat="1" applyFont="1" applyFill="1" applyBorder="1" applyAlignment="1">
      <alignment horizontal="center"/>
    </xf>
    <xf numFmtId="3" fontId="60" fillId="25" borderId="23" xfId="0" applyNumberFormat="1" applyFont="1" applyFill="1" applyBorder="1" applyAlignment="1">
      <alignment horizontal="center"/>
    </xf>
    <xf numFmtId="0" fontId="91" fillId="25" borderId="14" xfId="0" applyFont="1" applyFill="1" applyBorder="1" applyAlignment="1">
      <alignment horizontal="center" vertical="top"/>
    </xf>
    <xf numFmtId="3" fontId="118" fillId="25" borderId="18" xfId="0" applyNumberFormat="1" applyFont="1" applyFill="1" applyBorder="1" applyAlignment="1">
      <alignment horizontal="center" vertical="top"/>
    </xf>
    <xf numFmtId="3" fontId="60" fillId="25" borderId="18" xfId="0" applyNumberFormat="1" applyFont="1" applyFill="1" applyBorder="1" applyAlignment="1">
      <alignment horizontal="center" vertical="top"/>
    </xf>
    <xf numFmtId="3" fontId="6" fillId="0" borderId="16" xfId="0" applyNumberFormat="1" applyFont="1" applyBorder="1"/>
    <xf numFmtId="3" fontId="6" fillId="0" borderId="0" xfId="0" applyNumberFormat="1" applyFont="1" applyBorder="1"/>
    <xf numFmtId="3" fontId="6" fillId="0" borderId="23" xfId="0" applyNumberFormat="1" applyFont="1" applyBorder="1"/>
    <xf numFmtId="3" fontId="114" fillId="0" borderId="0" xfId="0" applyNumberFormat="1" applyFont="1" applyBorder="1"/>
    <xf numFmtId="10" fontId="0" fillId="0" borderId="0" xfId="0" applyNumberFormat="1"/>
    <xf numFmtId="3" fontId="64" fillId="0" borderId="20" xfId="0" applyNumberFormat="1" applyFont="1" applyBorder="1"/>
    <xf numFmtId="3" fontId="6" fillId="0" borderId="20" xfId="0" applyNumberFormat="1" applyFont="1" applyBorder="1"/>
    <xf numFmtId="3" fontId="9" fillId="26" borderId="14" xfId="0" applyNumberFormat="1" applyFont="1" applyFill="1" applyBorder="1"/>
    <xf numFmtId="3" fontId="9" fillId="0" borderId="17" xfId="0" applyNumberFormat="1" applyFont="1" applyBorder="1"/>
    <xf numFmtId="3" fontId="9" fillId="0" borderId="18" xfId="0" applyNumberFormat="1" applyFont="1" applyBorder="1"/>
    <xf numFmtId="3" fontId="119" fillId="0" borderId="17" xfId="0" applyNumberFormat="1" applyFont="1" applyBorder="1"/>
    <xf numFmtId="3" fontId="62" fillId="0" borderId="18" xfId="0" applyNumberFormat="1" applyFont="1" applyBorder="1"/>
    <xf numFmtId="3" fontId="9" fillId="26" borderId="12" xfId="0" applyNumberFormat="1" applyFont="1" applyFill="1" applyBorder="1"/>
    <xf numFmtId="3" fontId="9" fillId="0" borderId="15" xfId="0" applyNumberFormat="1" applyFont="1" applyBorder="1"/>
    <xf numFmtId="3" fontId="9" fillId="0" borderId="13" xfId="0" applyNumberFormat="1" applyFont="1" applyBorder="1"/>
    <xf numFmtId="3" fontId="119" fillId="0" borderId="15" xfId="0" applyNumberFormat="1" applyFont="1" applyBorder="1"/>
    <xf numFmtId="3" fontId="62" fillId="0" borderId="13" xfId="0" applyNumberFormat="1" applyFont="1" applyBorder="1"/>
    <xf numFmtId="3" fontId="9" fillId="25" borderId="12" xfId="0" applyNumberFormat="1" applyFont="1" applyFill="1" applyBorder="1"/>
    <xf numFmtId="3" fontId="9" fillId="25" borderId="15" xfId="0" applyNumberFormat="1" applyFont="1" applyFill="1" applyBorder="1"/>
    <xf numFmtId="3" fontId="9" fillId="25" borderId="13" xfId="0" applyNumberFormat="1" applyFont="1" applyFill="1" applyBorder="1"/>
    <xf numFmtId="3" fontId="119" fillId="25" borderId="15" xfId="0" applyNumberFormat="1" applyFont="1" applyFill="1" applyBorder="1"/>
    <xf numFmtId="3" fontId="62" fillId="25" borderId="13" xfId="0" applyNumberFormat="1" applyFont="1" applyFill="1" applyBorder="1"/>
    <xf numFmtId="3" fontId="9" fillId="0" borderId="0" xfId="0" applyNumberFormat="1" applyFont="1" applyBorder="1"/>
    <xf numFmtId="3" fontId="119" fillId="0" borderId="0" xfId="0" applyNumberFormat="1" applyFont="1" applyBorder="1"/>
    <xf numFmtId="10" fontId="0" fillId="0" borderId="0" xfId="0" applyNumberFormat="1" applyBorder="1"/>
    <xf numFmtId="3" fontId="62" fillId="0" borderId="0" xfId="0" applyNumberFormat="1" applyFont="1" applyBorder="1"/>
    <xf numFmtId="3" fontId="0" fillId="0" borderId="0" xfId="0" applyNumberFormat="1" applyBorder="1"/>
    <xf numFmtId="3" fontId="9" fillId="0" borderId="51" xfId="0" applyNumberFormat="1" applyFont="1" applyBorder="1"/>
    <xf numFmtId="3" fontId="119" fillId="0" borderId="51" xfId="0" applyNumberFormat="1" applyFont="1" applyBorder="1"/>
    <xf numFmtId="3" fontId="62" fillId="0" borderId="51" xfId="0" applyNumberFormat="1" applyFont="1" applyBorder="1"/>
    <xf numFmtId="3" fontId="9" fillId="0" borderId="0" xfId="0" applyNumberFormat="1" applyFont="1" applyAlignment="1"/>
    <xf numFmtId="3" fontId="120" fillId="0" borderId="0" xfId="0" applyNumberFormat="1" applyFont="1"/>
    <xf numFmtId="4" fontId="0" fillId="0" borderId="0" xfId="0" applyNumberFormat="1"/>
    <xf numFmtId="3" fontId="121" fillId="36" borderId="0" xfId="0" applyNumberFormat="1" applyFont="1" applyFill="1"/>
    <xf numFmtId="0" fontId="122" fillId="0" borderId="0" xfId="0" applyFont="1"/>
    <xf numFmtId="180" fontId="122" fillId="23" borderId="0" xfId="0" applyNumberFormat="1" applyFont="1" applyFill="1" applyBorder="1" applyAlignment="1">
      <alignment horizontal="centerContinuous"/>
    </xf>
    <xf numFmtId="0" fontId="0" fillId="0" borderId="0" xfId="0" applyAlignment="1">
      <alignment horizontal="centerContinuous"/>
    </xf>
    <xf numFmtId="3" fontId="0" fillId="0" borderId="0" xfId="0" applyNumberFormat="1" applyAlignment="1">
      <alignment horizontal="centerContinuous"/>
    </xf>
    <xf numFmtId="0" fontId="113" fillId="23" borderId="0" xfId="0" applyFont="1" applyFill="1" applyBorder="1" applyAlignment="1">
      <alignment horizontal="centerContinuous" vertical="center"/>
    </xf>
    <xf numFmtId="0" fontId="9" fillId="23" borderId="0" xfId="0" applyFont="1" applyFill="1" applyBorder="1" applyAlignment="1">
      <alignment horizontal="centerContinuous" vertical="center"/>
    </xf>
    <xf numFmtId="3" fontId="6" fillId="0" borderId="0" xfId="0" applyNumberFormat="1" applyFont="1" applyAlignment="1">
      <alignment horizontal="centerContinuous"/>
    </xf>
    <xf numFmtId="178" fontId="9" fillId="23" borderId="0" xfId="0" applyNumberFormat="1" applyFont="1" applyFill="1" applyBorder="1" applyAlignment="1">
      <alignment horizontal="centerContinuous" vertical="center"/>
    </xf>
    <xf numFmtId="180" fontId="77" fillId="23" borderId="0" xfId="0" applyNumberFormat="1" applyFont="1" applyFill="1" applyBorder="1" applyAlignment="1">
      <alignment horizontal="centerContinuous" vertical="center"/>
    </xf>
    <xf numFmtId="180" fontId="122" fillId="23" borderId="0" xfId="0" applyNumberFormat="1" applyFont="1" applyFill="1" applyBorder="1" applyAlignment="1">
      <alignment horizontal="center"/>
    </xf>
    <xf numFmtId="3" fontId="123" fillId="25" borderId="23" xfId="0" applyNumberFormat="1" applyFont="1" applyFill="1" applyBorder="1" applyAlignment="1">
      <alignment horizontal="center"/>
    </xf>
    <xf numFmtId="0" fontId="0" fillId="0" borderId="20" xfId="0" applyBorder="1"/>
    <xf numFmtId="3" fontId="123" fillId="25" borderId="18" xfId="0" applyNumberFormat="1" applyFont="1" applyFill="1" applyBorder="1" applyAlignment="1">
      <alignment horizontal="center" vertical="top"/>
    </xf>
    <xf numFmtId="3" fontId="122" fillId="0" borderId="0" xfId="0" applyNumberFormat="1" applyFont="1" applyBorder="1"/>
    <xf numFmtId="10" fontId="0" fillId="0" borderId="20" xfId="0" applyNumberFormat="1" applyBorder="1"/>
    <xf numFmtId="3" fontId="124" fillId="0" borderId="17" xfId="0" applyNumberFormat="1" applyFont="1" applyBorder="1"/>
    <xf numFmtId="3" fontId="124" fillId="0" borderId="15" xfId="0" applyNumberFormat="1" applyFont="1" applyBorder="1"/>
    <xf numFmtId="3" fontId="124" fillId="25" borderId="15" xfId="0" applyNumberFormat="1" applyFont="1" applyFill="1" applyBorder="1"/>
    <xf numFmtId="3" fontId="122" fillId="0" borderId="0" xfId="0" applyNumberFormat="1" applyFont="1"/>
    <xf numFmtId="3" fontId="15" fillId="0" borderId="0" xfId="0" applyNumberFormat="1" applyFont="1"/>
    <xf numFmtId="0" fontId="0" fillId="0" borderId="0" xfId="0" applyAlignment="1">
      <alignment horizontal="center"/>
    </xf>
    <xf numFmtId="3" fontId="9" fillId="0" borderId="0" xfId="0" applyNumberFormat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3" fontId="15" fillId="0" borderId="0" xfId="0" applyNumberFormat="1" applyFont="1" applyBorder="1"/>
    <xf numFmtId="3" fontId="11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9" fillId="25" borderId="21" xfId="0" applyFont="1" applyFill="1" applyBorder="1"/>
    <xf numFmtId="0" fontId="9" fillId="25" borderId="14" xfId="0" applyFont="1" applyFill="1" applyBorder="1" applyAlignment="1">
      <alignment vertical="top"/>
    </xf>
    <xf numFmtId="0" fontId="9" fillId="25" borderId="12" xfId="0" applyFont="1" applyFill="1" applyBorder="1" applyAlignment="1">
      <alignment horizontal="center" vertical="center"/>
    </xf>
    <xf numFmtId="0" fontId="9" fillId="25" borderId="13" xfId="0" applyFont="1" applyFill="1" applyBorder="1" applyAlignment="1">
      <alignment horizontal="center" vertical="center"/>
    </xf>
    <xf numFmtId="17" fontId="0" fillId="0" borderId="0" xfId="0" applyNumberFormat="1" applyAlignment="1">
      <alignment horizontal="center"/>
    </xf>
    <xf numFmtId="3" fontId="6" fillId="0" borderId="16" xfId="0" applyNumberFormat="1" applyFont="1" applyBorder="1" applyAlignment="1"/>
    <xf numFmtId="3" fontId="6" fillId="0" borderId="19" xfId="0" applyNumberFormat="1" applyFont="1" applyBorder="1" applyAlignment="1">
      <alignment horizontal="right" indent="1"/>
    </xf>
    <xf numFmtId="3" fontId="6" fillId="0" borderId="16" xfId="0" applyNumberFormat="1" applyFont="1" applyBorder="1" applyAlignment="1">
      <alignment horizontal="right" indent="1"/>
    </xf>
    <xf numFmtId="10" fontId="6" fillId="0" borderId="20" xfId="0" applyNumberFormat="1" applyFont="1" applyBorder="1" applyAlignment="1">
      <alignment horizontal="right" indent="1"/>
    </xf>
    <xf numFmtId="3" fontId="44" fillId="0" borderId="0" xfId="0" applyNumberFormat="1" applyFont="1" applyBorder="1" applyAlignment="1"/>
    <xf numFmtId="3" fontId="26" fillId="0" borderId="19" xfId="0" applyNumberFormat="1" applyFont="1" applyBorder="1" applyAlignment="1">
      <alignment horizontal="right" indent="1"/>
    </xf>
    <xf numFmtId="3" fontId="11" fillId="0" borderId="0" xfId="0" applyNumberFormat="1" applyFont="1" applyAlignment="1">
      <alignment horizontal="right" vertical="top" wrapText="1"/>
    </xf>
    <xf numFmtId="10" fontId="26" fillId="0" borderId="20" xfId="0" applyNumberFormat="1" applyFont="1" applyBorder="1" applyAlignment="1">
      <alignment horizontal="right" indent="1"/>
    </xf>
    <xf numFmtId="3" fontId="0" fillId="0" borderId="0" xfId="0" applyNumberFormat="1" applyAlignment="1"/>
    <xf numFmtId="10" fontId="52" fillId="0" borderId="0" xfId="0" applyNumberFormat="1" applyFont="1" applyAlignment="1"/>
    <xf numFmtId="10" fontId="15" fillId="0" borderId="0" xfId="0" applyNumberFormat="1" applyFont="1"/>
    <xf numFmtId="3" fontId="9" fillId="26" borderId="14" xfId="0" applyNumberFormat="1" applyFont="1" applyFill="1" applyBorder="1" applyAlignment="1"/>
    <xf numFmtId="3" fontId="9" fillId="0" borderId="10" xfId="0" applyNumberFormat="1" applyFont="1" applyBorder="1" applyAlignment="1">
      <alignment horizontal="right" indent="1"/>
    </xf>
    <xf numFmtId="3" fontId="9" fillId="0" borderId="14" xfId="0" applyNumberFormat="1" applyFont="1" applyBorder="1" applyAlignment="1">
      <alignment horizontal="right" indent="1"/>
    </xf>
    <xf numFmtId="10" fontId="9" fillId="0" borderId="18" xfId="0" applyNumberFormat="1" applyFont="1" applyBorder="1" applyAlignment="1">
      <alignment horizontal="right" indent="1"/>
    </xf>
    <xf numFmtId="0" fontId="47" fillId="26" borderId="0" xfId="0" applyFont="1" applyFill="1" applyBorder="1" applyAlignment="1"/>
    <xf numFmtId="3" fontId="61" fillId="0" borderId="10" xfId="0" applyNumberFormat="1" applyFont="1" applyBorder="1" applyAlignment="1">
      <alignment horizontal="right" indent="1"/>
    </xf>
    <xf numFmtId="3" fontId="49" fillId="0" borderId="0" xfId="0" applyNumberFormat="1" applyFont="1" applyAlignment="1">
      <alignment horizontal="right" vertical="top" wrapText="1"/>
    </xf>
    <xf numFmtId="3" fontId="44" fillId="0" borderId="20" xfId="0" applyNumberFormat="1" applyFont="1" applyBorder="1" applyAlignment="1"/>
    <xf numFmtId="0" fontId="47" fillId="26" borderId="20" xfId="0" applyFont="1" applyFill="1" applyBorder="1" applyAlignment="1"/>
    <xf numFmtId="3" fontId="9" fillId="25" borderId="12" xfId="0" applyNumberFormat="1" applyFont="1" applyFill="1" applyBorder="1" applyAlignment="1"/>
    <xf numFmtId="3" fontId="9" fillId="25" borderId="11" xfId="0" applyNumberFormat="1" applyFont="1" applyFill="1" applyBorder="1" applyAlignment="1">
      <alignment horizontal="right" indent="1"/>
    </xf>
    <xf numFmtId="3" fontId="9" fillId="25" borderId="12" xfId="0" applyNumberFormat="1" applyFont="1" applyFill="1" applyBorder="1" applyAlignment="1">
      <alignment horizontal="right" indent="1"/>
    </xf>
    <xf numFmtId="10" fontId="9" fillId="25" borderId="13" xfId="0" applyNumberFormat="1" applyFont="1" applyFill="1" applyBorder="1" applyAlignment="1">
      <alignment horizontal="right" indent="1"/>
    </xf>
    <xf numFmtId="3" fontId="49" fillId="0" borderId="52" xfId="0" applyNumberFormat="1" applyFont="1" applyBorder="1" applyAlignment="1"/>
    <xf numFmtId="3" fontId="61" fillId="25" borderId="11" xfId="0" applyNumberFormat="1" applyFont="1" applyFill="1" applyBorder="1" applyAlignment="1">
      <alignment horizontal="right" indent="1"/>
    </xf>
    <xf numFmtId="3" fontId="49" fillId="0" borderId="53" xfId="0" applyNumberFormat="1" applyFont="1" applyBorder="1" applyAlignment="1">
      <alignment horizontal="right"/>
    </xf>
    <xf numFmtId="3" fontId="49" fillId="0" borderId="54" xfId="0" applyNumberFormat="1" applyFont="1" applyBorder="1"/>
    <xf numFmtId="0" fontId="6" fillId="0" borderId="20" xfId="0" applyFont="1" applyBorder="1"/>
    <xf numFmtId="10" fontId="10" fillId="0" borderId="0" xfId="0" applyNumberFormat="1" applyFont="1" applyFill="1" applyBorder="1" applyAlignment="1"/>
    <xf numFmtId="3" fontId="0" fillId="0" borderId="0" xfId="0" applyNumberFormat="1" applyAlignment="1">
      <alignment horizontal="center"/>
    </xf>
    <xf numFmtId="3" fontId="125" fillId="0" borderId="0" xfId="0" applyNumberFormat="1" applyFont="1" applyAlignment="1">
      <alignment horizontal="center" vertical="center" wrapText="1"/>
    </xf>
    <xf numFmtId="0" fontId="6" fillId="0" borderId="0" xfId="0" applyFont="1" applyAlignment="1"/>
    <xf numFmtId="0" fontId="125" fillId="0" borderId="0" xfId="0" applyFont="1" applyAlignment="1">
      <alignment horizontal="center" vertical="center" wrapText="1"/>
    </xf>
    <xf numFmtId="3" fontId="26" fillId="0" borderId="20" xfId="0" applyNumberFormat="1" applyFont="1" applyBorder="1"/>
    <xf numFmtId="3" fontId="49" fillId="23" borderId="0" xfId="0" applyNumberFormat="1" applyFont="1" applyFill="1" applyAlignment="1">
      <alignment horizontal="center"/>
    </xf>
    <xf numFmtId="10" fontId="49" fillId="23" borderId="0" xfId="0" applyNumberFormat="1" applyFont="1" applyFill="1" applyAlignment="1">
      <alignment horizontal="center"/>
    </xf>
    <xf numFmtId="3" fontId="113" fillId="23" borderId="0" xfId="0" applyNumberFormat="1" applyFont="1" applyFill="1" applyAlignment="1">
      <alignment horizontal="center"/>
    </xf>
    <xf numFmtId="3" fontId="9" fillId="23" borderId="0" xfId="0" applyNumberFormat="1" applyFont="1" applyFill="1" applyAlignment="1">
      <alignment horizontal="center"/>
    </xf>
    <xf numFmtId="10" fontId="9" fillId="23" borderId="0" xfId="0" applyNumberFormat="1" applyFont="1" applyFill="1" applyAlignment="1">
      <alignment horizontal="center"/>
    </xf>
    <xf numFmtId="3" fontId="9" fillId="23" borderId="0" xfId="0" applyNumberFormat="1" applyFont="1" applyFill="1" applyBorder="1" applyAlignment="1">
      <alignment horizontal="center"/>
    </xf>
    <xf numFmtId="10" fontId="61" fillId="23" borderId="0" xfId="0" applyNumberFormat="1" applyFont="1" applyFill="1" applyBorder="1" applyAlignment="1">
      <alignment horizontal="center"/>
    </xf>
    <xf numFmtId="3" fontId="9" fillId="23" borderId="20" xfId="0" applyNumberFormat="1" applyFont="1" applyFill="1" applyBorder="1" applyAlignment="1">
      <alignment horizontal="center"/>
    </xf>
    <xf numFmtId="10" fontId="61" fillId="23" borderId="20" xfId="0" applyNumberFormat="1" applyFont="1" applyFill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10" fontId="61" fillId="0" borderId="0" xfId="0" applyNumberFormat="1" applyFont="1" applyBorder="1" applyAlignment="1">
      <alignment horizontal="center"/>
    </xf>
    <xf numFmtId="10" fontId="9" fillId="0" borderId="0" xfId="0" applyNumberFormat="1" applyFont="1" applyAlignment="1">
      <alignment horizontal="center"/>
    </xf>
    <xf numFmtId="10" fontId="61" fillId="23" borderId="0" xfId="0" applyNumberFormat="1" applyFont="1" applyFill="1" applyAlignment="1">
      <alignment horizontal="center"/>
    </xf>
    <xf numFmtId="0" fontId="11" fillId="0" borderId="20" xfId="0" applyFont="1" applyBorder="1"/>
    <xf numFmtId="10" fontId="6" fillId="0" borderId="0" xfId="0" applyNumberFormat="1" applyFont="1"/>
    <xf numFmtId="0" fontId="9" fillId="25" borderId="9" xfId="0" applyFont="1" applyFill="1" applyBorder="1"/>
    <xf numFmtId="3" fontId="26" fillId="23" borderId="20" xfId="0" applyNumberFormat="1" applyFont="1" applyFill="1" applyBorder="1" applyAlignment="1">
      <alignment horizontal="center"/>
    </xf>
    <xf numFmtId="3" fontId="126" fillId="23" borderId="0" xfId="0" applyNumberFormat="1" applyFont="1" applyFill="1" applyBorder="1" applyAlignment="1">
      <alignment horizontal="center"/>
    </xf>
    <xf numFmtId="10" fontId="126" fillId="23" borderId="0" xfId="0" applyNumberFormat="1" applyFont="1" applyFill="1" applyBorder="1" applyAlignment="1">
      <alignment horizontal="center"/>
    </xf>
    <xf numFmtId="0" fontId="9" fillId="25" borderId="10" xfId="0" applyFont="1" applyFill="1" applyBorder="1" applyAlignment="1">
      <alignment vertical="top"/>
    </xf>
    <xf numFmtId="0" fontId="9" fillId="25" borderId="11" xfId="0" applyFont="1" applyFill="1" applyBorder="1" applyAlignment="1">
      <alignment horizontal="center"/>
    </xf>
    <xf numFmtId="3" fontId="6" fillId="0" borderId="11" xfId="0" applyNumberFormat="1" applyFont="1" applyBorder="1"/>
    <xf numFmtId="3" fontId="6" fillId="23" borderId="11" xfId="0" applyNumberFormat="1" applyFont="1" applyFill="1" applyBorder="1" applyAlignment="1">
      <alignment horizontal="center"/>
    </xf>
    <xf numFmtId="10" fontId="6" fillId="23" borderId="11" xfId="0" applyNumberFormat="1" applyFont="1" applyFill="1" applyBorder="1" applyAlignment="1">
      <alignment horizontal="center"/>
    </xf>
    <xf numFmtId="10" fontId="26" fillId="23" borderId="11" xfId="0" applyNumberFormat="1" applyFont="1" applyFill="1" applyBorder="1" applyAlignment="1">
      <alignment horizontal="center"/>
    </xf>
    <xf numFmtId="3" fontId="126" fillId="23" borderId="11" xfId="0" applyNumberFormat="1" applyFont="1" applyFill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10" fontId="9" fillId="0" borderId="11" xfId="0" applyNumberFormat="1" applyFont="1" applyBorder="1" applyAlignment="1">
      <alignment horizontal="center"/>
    </xf>
    <xf numFmtId="3" fontId="127" fillId="0" borderId="11" xfId="0" applyNumberFormat="1" applyFont="1" applyBorder="1" applyAlignment="1">
      <alignment horizontal="center"/>
    </xf>
    <xf numFmtId="3" fontId="26" fillId="23" borderId="11" xfId="0" applyNumberFormat="1" applyFont="1" applyFill="1" applyBorder="1" applyAlignment="1">
      <alignment horizontal="center"/>
    </xf>
    <xf numFmtId="10" fontId="126" fillId="23" borderId="11" xfId="0" applyNumberFormat="1" applyFont="1" applyFill="1" applyBorder="1" applyAlignment="1">
      <alignment horizontal="center"/>
    </xf>
    <xf numFmtId="0" fontId="9" fillId="25" borderId="12" xfId="0" applyFont="1" applyFill="1" applyBorder="1" applyAlignment="1">
      <alignment horizontal="center"/>
    </xf>
    <xf numFmtId="0" fontId="9" fillId="25" borderId="13" xfId="0" applyFont="1" applyFill="1" applyBorder="1" applyAlignment="1">
      <alignment horizontal="center"/>
    </xf>
    <xf numFmtId="3" fontId="9" fillId="26" borderId="16" xfId="0" applyNumberFormat="1" applyFont="1" applyFill="1" applyBorder="1" applyAlignment="1"/>
    <xf numFmtId="3" fontId="9" fillId="0" borderId="19" xfId="0" applyNumberFormat="1" applyFont="1" applyBorder="1" applyAlignment="1">
      <alignment horizontal="right" indent="1"/>
    </xf>
    <xf numFmtId="3" fontId="9" fillId="0" borderId="16" xfId="0" applyNumberFormat="1" applyFont="1" applyBorder="1" applyAlignment="1">
      <alignment horizontal="right" indent="1"/>
    </xf>
    <xf numFmtId="10" fontId="9" fillId="0" borderId="20" xfId="0" applyNumberFormat="1" applyFont="1" applyBorder="1" applyAlignment="1">
      <alignment horizontal="right" indent="1"/>
    </xf>
    <xf numFmtId="3" fontId="6" fillId="0" borderId="14" xfId="0" applyNumberFormat="1" applyFont="1" applyBorder="1" applyAlignment="1"/>
    <xf numFmtId="3" fontId="6" fillId="0" borderId="10" xfId="0" applyNumberFormat="1" applyFont="1" applyBorder="1" applyAlignment="1">
      <alignment horizontal="right" indent="1"/>
    </xf>
    <xf numFmtId="3" fontId="6" fillId="0" borderId="14" xfId="0" applyNumberFormat="1" applyFont="1" applyBorder="1" applyAlignment="1">
      <alignment horizontal="right" indent="1"/>
    </xf>
    <xf numFmtId="10" fontId="6" fillId="0" borderId="18" xfId="0" applyNumberFormat="1" applyFont="1" applyBorder="1" applyAlignment="1">
      <alignment horizontal="right" indent="1"/>
    </xf>
    <xf numFmtId="3" fontId="9" fillId="25" borderId="16" xfId="0" applyNumberFormat="1" applyFont="1" applyFill="1" applyBorder="1" applyAlignment="1"/>
    <xf numFmtId="3" fontId="9" fillId="25" borderId="19" xfId="0" applyNumberFormat="1" applyFont="1" applyFill="1" applyBorder="1" applyAlignment="1">
      <alignment horizontal="right" indent="1"/>
    </xf>
    <xf numFmtId="3" fontId="9" fillId="25" borderId="16" xfId="0" applyNumberFormat="1" applyFont="1" applyFill="1" applyBorder="1" applyAlignment="1">
      <alignment horizontal="right" indent="1"/>
    </xf>
    <xf numFmtId="10" fontId="9" fillId="25" borderId="20" xfId="0" applyNumberFormat="1" applyFont="1" applyFill="1" applyBorder="1" applyAlignment="1">
      <alignment horizontal="right" indent="1"/>
    </xf>
    <xf numFmtId="3" fontId="6" fillId="0" borderId="12" xfId="0" applyNumberFormat="1" applyFont="1" applyBorder="1" applyAlignment="1"/>
    <xf numFmtId="3" fontId="6" fillId="0" borderId="11" xfId="0" applyNumberFormat="1" applyFont="1" applyBorder="1" applyAlignment="1">
      <alignment horizontal="right" indent="1"/>
    </xf>
    <xf numFmtId="3" fontId="6" fillId="0" borderId="12" xfId="0" applyNumberFormat="1" applyFont="1" applyBorder="1" applyAlignment="1">
      <alignment horizontal="right" indent="1"/>
    </xf>
    <xf numFmtId="10" fontId="6" fillId="0" borderId="13" xfId="0" applyNumberFormat="1" applyFont="1" applyBorder="1" applyAlignment="1">
      <alignment horizontal="right" indent="1"/>
    </xf>
    <xf numFmtId="0" fontId="158" fillId="23" borderId="0" xfId="133" applyFont="1" applyFill="1" applyAlignment="1">
      <alignment horizontal="center"/>
    </xf>
    <xf numFmtId="0" fontId="158" fillId="23" borderId="0" xfId="133" applyFont="1" applyFill="1" applyAlignment="1">
      <alignment horizontal="center" vertical="center"/>
    </xf>
    <xf numFmtId="3" fontId="158" fillId="23" borderId="0" xfId="133" applyNumberFormat="1" applyFont="1" applyFill="1" applyAlignment="1">
      <alignment horizontal="center"/>
    </xf>
    <xf numFmtId="0" fontId="159" fillId="23" borderId="0" xfId="121" applyFont="1" applyFill="1"/>
    <xf numFmtId="1" fontId="158" fillId="23" borderId="0" xfId="133" applyNumberFormat="1" applyFont="1" applyFill="1" applyAlignment="1">
      <alignment horizontal="center"/>
    </xf>
    <xf numFmtId="1" fontId="158" fillId="23" borderId="16" xfId="133" applyNumberFormat="1" applyFont="1" applyFill="1" applyBorder="1" applyAlignment="1">
      <alignment horizontal="center"/>
    </xf>
    <xf numFmtId="0" fontId="160" fillId="0" borderId="0" xfId="105" applyFont="1" applyBorder="1"/>
    <xf numFmtId="0" fontId="160" fillId="0" borderId="0" xfId="105" applyFont="1"/>
    <xf numFmtId="0" fontId="160" fillId="23" borderId="0" xfId="105" applyFont="1" applyFill="1"/>
    <xf numFmtId="3" fontId="160" fillId="0" borderId="0" xfId="105" applyNumberFormat="1" applyFont="1"/>
    <xf numFmtId="3" fontId="161" fillId="0" borderId="0" xfId="105" applyNumberFormat="1" applyFont="1"/>
    <xf numFmtId="0" fontId="160" fillId="0" borderId="0" xfId="105" applyFont="1" applyFill="1" applyBorder="1"/>
    <xf numFmtId="3" fontId="160" fillId="0" borderId="0" xfId="105" applyNumberFormat="1" applyFont="1" applyFill="1" applyBorder="1"/>
    <xf numFmtId="3" fontId="160" fillId="38" borderId="0" xfId="105" applyNumberFormat="1" applyFont="1" applyFill="1" applyBorder="1"/>
    <xf numFmtId="0" fontId="162" fillId="0" borderId="0" xfId="105" applyFont="1" applyAlignment="1">
      <alignment horizontal="center"/>
    </xf>
    <xf numFmtId="0" fontId="162" fillId="0" borderId="0" xfId="105" applyFont="1"/>
    <xf numFmtId="0" fontId="4" fillId="0" borderId="0" xfId="105" applyFont="1"/>
    <xf numFmtId="0" fontId="159" fillId="0" borderId="0" xfId="121" applyFont="1"/>
    <xf numFmtId="0" fontId="159" fillId="0" borderId="0" xfId="121" applyFont="1" applyAlignment="1">
      <alignment vertical="top"/>
    </xf>
    <xf numFmtId="0" fontId="164" fillId="0" borderId="0" xfId="121" applyFont="1"/>
    <xf numFmtId="16" fontId="164" fillId="0" borderId="0" xfId="121" applyNumberFormat="1" applyFont="1" applyAlignment="1">
      <alignment horizontal="center"/>
    </xf>
    <xf numFmtId="172" fontId="164" fillId="0" borderId="0" xfId="121" applyNumberFormat="1" applyFont="1" applyAlignment="1">
      <alignment horizontal="center"/>
    </xf>
    <xf numFmtId="49" fontId="164" fillId="0" borderId="0" xfId="121" applyNumberFormat="1" applyFont="1" applyAlignment="1">
      <alignment horizontal="center"/>
    </xf>
    <xf numFmtId="170" fontId="164" fillId="0" borderId="0" xfId="121" applyNumberFormat="1" applyFont="1"/>
    <xf numFmtId="170" fontId="165" fillId="0" borderId="0" xfId="121" applyNumberFormat="1" applyFont="1"/>
    <xf numFmtId="3" fontId="159" fillId="0" borderId="0" xfId="121" applyNumberFormat="1" applyFont="1"/>
    <xf numFmtId="49" fontId="159" fillId="0" borderId="0" xfId="121" applyNumberFormat="1" applyFont="1" applyAlignment="1">
      <alignment horizontal="center"/>
    </xf>
    <xf numFmtId="170" fontId="159" fillId="0" borderId="0" xfId="121" applyNumberFormat="1" applyFont="1"/>
    <xf numFmtId="0" fontId="166" fillId="0" borderId="0" xfId="0" applyNumberFormat="1" applyFont="1" applyAlignment="1">
      <alignment horizontal="center"/>
    </xf>
    <xf numFmtId="0" fontId="166" fillId="0" borderId="0" xfId="0" applyNumberFormat="1" applyFont="1" applyBorder="1" applyAlignment="1">
      <alignment horizontal="center"/>
    </xf>
    <xf numFmtId="0" fontId="166" fillId="0" borderId="0" xfId="0" applyNumberFormat="1" applyFont="1" applyFill="1" applyBorder="1" applyAlignment="1">
      <alignment horizontal="center"/>
    </xf>
    <xf numFmtId="167" fontId="159" fillId="0" borderId="0" xfId="121" applyNumberFormat="1" applyFont="1"/>
    <xf numFmtId="3" fontId="166" fillId="0" borderId="0" xfId="0" applyNumberFormat="1" applyFont="1" applyFill="1" applyAlignment="1">
      <alignment horizontal="center"/>
    </xf>
    <xf numFmtId="170" fontId="164" fillId="0" borderId="0" xfId="121" applyNumberFormat="1" applyFont="1" applyAlignment="1">
      <alignment horizontal="center" vertical="center"/>
    </xf>
    <xf numFmtId="0" fontId="164" fillId="0" borderId="0" xfId="121" applyFont="1" applyAlignment="1">
      <alignment horizontal="center" vertical="center"/>
    </xf>
    <xf numFmtId="3" fontId="164" fillId="0" borderId="0" xfId="121" applyNumberFormat="1" applyFont="1" applyAlignment="1">
      <alignment horizontal="center" vertical="center"/>
    </xf>
    <xf numFmtId="170" fontId="164" fillId="0" borderId="0" xfId="121" applyNumberFormat="1" applyFont="1" applyBorder="1" applyAlignment="1">
      <alignment horizontal="center" vertical="center"/>
    </xf>
    <xf numFmtId="170" fontId="159" fillId="0" borderId="0" xfId="121" applyNumberFormat="1" applyFont="1" applyBorder="1"/>
    <xf numFmtId="0" fontId="159" fillId="0" borderId="0" xfId="121" applyFont="1" applyBorder="1"/>
    <xf numFmtId="0" fontId="164" fillId="0" borderId="0" xfId="121" applyFont="1" applyBorder="1"/>
    <xf numFmtId="3" fontId="159" fillId="0" borderId="0" xfId="121" applyNumberFormat="1" applyFont="1" applyBorder="1"/>
    <xf numFmtId="172" fontId="159" fillId="0" borderId="0" xfId="121" applyNumberFormat="1" applyFont="1" applyAlignment="1">
      <alignment horizontal="center"/>
    </xf>
    <xf numFmtId="0" fontId="163" fillId="0" borderId="0" xfId="121" applyFont="1" applyBorder="1" applyAlignment="1">
      <alignment horizontal="centerContinuous" vertical="top" wrapText="1"/>
    </xf>
    <xf numFmtId="0" fontId="163" fillId="0" borderId="0" xfId="121" applyFont="1" applyBorder="1" applyAlignment="1">
      <alignment horizontal="centerContinuous" vertical="top"/>
    </xf>
    <xf numFmtId="0" fontId="164" fillId="0" borderId="0" xfId="121" applyFont="1" applyBorder="1" applyAlignment="1">
      <alignment horizontal="center" vertical="center"/>
    </xf>
    <xf numFmtId="16" fontId="164" fillId="0" borderId="0" xfId="121" applyNumberFormat="1" applyFont="1" applyBorder="1" applyAlignment="1">
      <alignment horizontal="center"/>
    </xf>
    <xf numFmtId="173" fontId="164" fillId="0" borderId="0" xfId="121" applyNumberFormat="1" applyFont="1" applyBorder="1" applyAlignment="1">
      <alignment horizontal="center"/>
    </xf>
    <xf numFmtId="3" fontId="165" fillId="0" borderId="0" xfId="121" applyNumberFormat="1" applyFont="1" applyBorder="1" applyAlignment="1">
      <alignment horizontal="center"/>
    </xf>
    <xf numFmtId="3" fontId="167" fillId="0" borderId="0" xfId="121" applyNumberFormat="1" applyFont="1" applyBorder="1"/>
    <xf numFmtId="3" fontId="164" fillId="0" borderId="0" xfId="121" applyNumberFormat="1" applyFont="1" applyBorder="1"/>
    <xf numFmtId="3" fontId="167" fillId="0" borderId="0" xfId="121" applyNumberFormat="1" applyFont="1" applyBorder="1" applyAlignment="1">
      <alignment horizontal="center"/>
    </xf>
    <xf numFmtId="3" fontId="168" fillId="0" borderId="0" xfId="121" applyNumberFormat="1" applyFont="1" applyBorder="1" applyAlignment="1">
      <alignment horizontal="center"/>
    </xf>
    <xf numFmtId="0" fontId="169" fillId="0" borderId="0" xfId="121" applyFont="1" applyAlignment="1">
      <alignment horizontal="center"/>
    </xf>
    <xf numFmtId="0" fontId="162" fillId="0" borderId="0" xfId="121" applyFont="1"/>
    <xf numFmtId="0" fontId="170" fillId="0" borderId="0" xfId="121" applyFont="1"/>
    <xf numFmtId="3" fontId="162" fillId="0" borderId="0" xfId="121" applyNumberFormat="1" applyFont="1"/>
    <xf numFmtId="0" fontId="162" fillId="0" borderId="0" xfId="121" applyFont="1" applyBorder="1"/>
    <xf numFmtId="0" fontId="170" fillId="0" borderId="0" xfId="121" applyFont="1" applyBorder="1"/>
    <xf numFmtId="10" fontId="162" fillId="0" borderId="0" xfId="121" applyNumberFormat="1" applyFont="1"/>
    <xf numFmtId="174" fontId="159" fillId="0" borderId="0" xfId="121" applyNumberFormat="1" applyFont="1"/>
    <xf numFmtId="0" fontId="11" fillId="0" borderId="0" xfId="121" applyFill="1" applyBorder="1"/>
    <xf numFmtId="0" fontId="49" fillId="0" borderId="0" xfId="121" applyFont="1" applyFill="1" applyBorder="1" applyAlignment="1"/>
    <xf numFmtId="0" fontId="11" fillId="0" borderId="0" xfId="121" applyFont="1" applyFill="1" applyBorder="1" applyAlignment="1"/>
    <xf numFmtId="0" fontId="159" fillId="0" borderId="0" xfId="121" applyFont="1" applyFill="1" applyBorder="1"/>
    <xf numFmtId="0" fontId="162" fillId="0" borderId="0" xfId="121" applyFont="1" applyFill="1" applyBorder="1"/>
    <xf numFmtId="0" fontId="170" fillId="0" borderId="0" xfId="121" applyFont="1" applyFill="1" applyBorder="1"/>
    <xf numFmtId="169" fontId="164" fillId="0" borderId="0" xfId="121" applyNumberFormat="1" applyFont="1" applyFill="1" applyBorder="1" applyAlignment="1">
      <alignment horizontal="center"/>
    </xf>
    <xf numFmtId="3" fontId="159" fillId="0" borderId="0" xfId="0" applyNumberFormat="1" applyFont="1" applyFill="1" applyBorder="1" applyAlignment="1">
      <alignment horizontal="right" vertical="center" wrapText="1"/>
    </xf>
    <xf numFmtId="3" fontId="170" fillId="0" borderId="0" xfId="121" applyNumberFormat="1" applyFont="1" applyFill="1" applyBorder="1"/>
    <xf numFmtId="169" fontId="170" fillId="0" borderId="0" xfId="121" applyNumberFormat="1" applyFont="1" applyFill="1" applyBorder="1"/>
    <xf numFmtId="0" fontId="164" fillId="0" borderId="0" xfId="121" applyFont="1" applyFill="1" applyBorder="1" applyAlignment="1"/>
    <xf numFmtId="0" fontId="159" fillId="0" borderId="0" xfId="121" applyFont="1" applyFill="1" applyBorder="1" applyAlignment="1"/>
    <xf numFmtId="0" fontId="170" fillId="0" borderId="0" xfId="121" applyFont="1" applyFill="1" applyBorder="1" applyAlignment="1"/>
    <xf numFmtId="0" fontId="162" fillId="0" borderId="0" xfId="121" applyFont="1" applyFill="1" applyBorder="1" applyAlignment="1"/>
    <xf numFmtId="3" fontId="170" fillId="0" borderId="0" xfId="121" applyNumberFormat="1" applyFont="1" applyFill="1" applyBorder="1" applyAlignment="1"/>
    <xf numFmtId="3" fontId="164" fillId="0" borderId="0" xfId="0" applyNumberFormat="1" applyFont="1" applyFill="1" applyBorder="1" applyAlignment="1">
      <alignment horizontal="right" vertical="center" wrapText="1"/>
    </xf>
    <xf numFmtId="3" fontId="171" fillId="0" borderId="0" xfId="0" applyNumberFormat="1" applyFont="1" applyFill="1" applyBorder="1" applyAlignment="1">
      <alignment horizontal="right" vertical="center" wrapText="1"/>
    </xf>
    <xf numFmtId="185" fontId="172" fillId="0" borderId="0" xfId="131" applyNumberFormat="1" applyFont="1" applyFill="1" applyBorder="1"/>
    <xf numFmtId="3" fontId="170" fillId="0" borderId="0" xfId="0" applyNumberFormat="1" applyFont="1" applyFill="1" applyBorder="1" applyAlignment="1">
      <alignment horizontal="center" vertical="center"/>
    </xf>
    <xf numFmtId="3" fontId="170" fillId="0" borderId="0" xfId="0" applyNumberFormat="1" applyFont="1" applyFill="1" applyBorder="1" applyAlignment="1">
      <alignment horizontal="right" vertical="center" indent="1"/>
    </xf>
    <xf numFmtId="175" fontId="170" fillId="0" borderId="0" xfId="0" applyNumberFormat="1" applyFont="1" applyFill="1" applyBorder="1"/>
    <xf numFmtId="0" fontId="167" fillId="0" borderId="0" xfId="131" applyFont="1" applyFill="1" applyBorder="1"/>
    <xf numFmtId="3" fontId="175" fillId="0" borderId="0" xfId="131" applyNumberFormat="1" applyFont="1" applyFill="1" applyBorder="1"/>
    <xf numFmtId="0" fontId="176" fillId="0" borderId="0" xfId="131" applyFont="1" applyFill="1" applyBorder="1"/>
    <xf numFmtId="0" fontId="174" fillId="0" borderId="0" xfId="131" applyFont="1" applyFill="1" applyBorder="1"/>
    <xf numFmtId="0" fontId="170" fillId="0" borderId="0" xfId="131" applyFont="1" applyFill="1" applyBorder="1"/>
    <xf numFmtId="0" fontId="162" fillId="0" borderId="0" xfId="131" applyFont="1" applyFill="1" applyBorder="1"/>
    <xf numFmtId="3" fontId="60" fillId="0" borderId="28" xfId="0" applyNumberFormat="1" applyFont="1" applyBorder="1" applyAlignment="1">
      <alignment horizontal="right" vertical="center" indent="1"/>
    </xf>
    <xf numFmtId="0" fontId="175" fillId="0" borderId="0" xfId="131" applyFont="1" applyFill="1" applyBorder="1"/>
    <xf numFmtId="0" fontId="159" fillId="0" borderId="0" xfId="0" applyFont="1" applyFill="1" applyBorder="1"/>
    <xf numFmtId="10" fontId="170" fillId="0" borderId="0" xfId="0" applyNumberFormat="1" applyFont="1" applyFill="1" applyBorder="1" applyAlignment="1">
      <alignment horizontal="right" vertical="center" indent="1"/>
    </xf>
    <xf numFmtId="3" fontId="162" fillId="0" borderId="0" xfId="131" applyNumberFormat="1" applyFont="1" applyFill="1" applyBorder="1"/>
    <xf numFmtId="174" fontId="170" fillId="0" borderId="0" xfId="121" applyNumberFormat="1" applyFont="1" applyFill="1" applyBorder="1" applyAlignment="1"/>
    <xf numFmtId="174" fontId="170" fillId="0" borderId="0" xfId="121" applyNumberFormat="1" applyFont="1" applyFill="1" applyBorder="1"/>
    <xf numFmtId="10" fontId="170" fillId="0" borderId="0" xfId="121" applyNumberFormat="1" applyFont="1" applyFill="1" applyBorder="1"/>
    <xf numFmtId="3" fontId="170" fillId="0" borderId="0" xfId="131" applyNumberFormat="1" applyFont="1" applyFill="1" applyBorder="1"/>
    <xf numFmtId="0" fontId="4" fillId="0" borderId="0" xfId="88" applyFont="1"/>
    <xf numFmtId="49" fontId="4" fillId="0" borderId="0" xfId="88" applyNumberFormat="1" applyFont="1" applyAlignment="1">
      <alignment horizontal="center" wrapText="1"/>
    </xf>
    <xf numFmtId="3" fontId="4" fillId="0" borderId="0" xfId="88" applyNumberFormat="1" applyFont="1"/>
    <xf numFmtId="0" fontId="4" fillId="0" borderId="0" xfId="88" applyFont="1" applyBorder="1"/>
    <xf numFmtId="10" fontId="4" fillId="0" borderId="0" xfId="88" applyNumberFormat="1" applyFont="1" applyBorder="1" applyAlignment="1">
      <alignment horizontal="right" indent="1"/>
    </xf>
    <xf numFmtId="3" fontId="4" fillId="0" borderId="0" xfId="88" applyNumberFormat="1" applyFont="1" applyBorder="1"/>
    <xf numFmtId="10" fontId="4" fillId="0" borderId="0" xfId="88" applyNumberFormat="1" applyFont="1" applyBorder="1"/>
    <xf numFmtId="0" fontId="4" fillId="0" borderId="0" xfId="88" applyFont="1" applyFill="1"/>
    <xf numFmtId="0" fontId="160" fillId="0" borderId="0" xfId="88" applyFont="1" applyFill="1" applyAlignment="1">
      <alignment horizontal="right"/>
    </xf>
    <xf numFmtId="0" fontId="160" fillId="0" borderId="0" xfId="88" applyFont="1" applyFill="1"/>
    <xf numFmtId="14" fontId="4" fillId="0" borderId="0" xfId="88" applyNumberFormat="1" applyFont="1" applyFill="1"/>
    <xf numFmtId="0" fontId="49" fillId="0" borderId="0" xfId="0" applyFont="1" applyFill="1" applyBorder="1" applyAlignment="1"/>
    <xf numFmtId="0" fontId="49" fillId="0" borderId="0" xfId="0" applyFont="1" applyFill="1" applyBorder="1" applyAlignment="1">
      <alignment horizontal="center"/>
    </xf>
    <xf numFmtId="0" fontId="88" fillId="0" borderId="0" xfId="0" applyFont="1" applyFill="1" applyBorder="1" applyAlignment="1">
      <alignment vertical="center" wrapText="1"/>
    </xf>
    <xf numFmtId="0" fontId="88" fillId="0" borderId="0" xfId="0" applyFont="1" applyFill="1" applyBorder="1" applyAlignment="1">
      <alignment horizontal="left" vertical="center" wrapText="1"/>
    </xf>
    <xf numFmtId="4" fontId="75" fillId="0" borderId="0" xfId="0" applyNumberFormat="1" applyFont="1" applyFill="1" applyBorder="1" applyAlignment="1">
      <alignment horizontal="right" vertical="center"/>
    </xf>
    <xf numFmtId="40" fontId="75" fillId="0" borderId="0" xfId="0" applyNumberFormat="1" applyFont="1" applyFill="1" applyBorder="1" applyAlignment="1">
      <alignment horizontal="right" vertical="center"/>
    </xf>
    <xf numFmtId="0" fontId="162" fillId="0" borderId="0" xfId="0" applyFont="1" applyFill="1" applyBorder="1"/>
    <xf numFmtId="0" fontId="170" fillId="0" borderId="0" xfId="0" applyFont="1" applyFill="1" applyBorder="1"/>
    <xf numFmtId="49" fontId="177" fillId="0" borderId="0" xfId="0" applyNumberFormat="1" applyFont="1" applyFill="1" applyBorder="1"/>
    <xf numFmtId="3" fontId="178" fillId="0" borderId="0" xfId="0" applyNumberFormat="1" applyFont="1" applyFill="1" applyBorder="1" applyAlignment="1">
      <alignment horizontal="right" vertical="center"/>
    </xf>
    <xf numFmtId="3" fontId="161" fillId="0" borderId="0" xfId="0" applyNumberFormat="1" applyFont="1" applyFill="1" applyBorder="1" applyAlignment="1">
      <alignment horizontal="right" indent="1"/>
    </xf>
    <xf numFmtId="3" fontId="170" fillId="0" borderId="0" xfId="0" applyNumberFormat="1" applyFont="1" applyFill="1" applyBorder="1"/>
    <xf numFmtId="0" fontId="162" fillId="0" borderId="0" xfId="105" applyFont="1" applyFill="1" applyBorder="1"/>
    <xf numFmtId="3" fontId="161" fillId="0" borderId="0" xfId="105" applyNumberFormat="1" applyFont="1" applyFill="1" applyBorder="1"/>
    <xf numFmtId="0" fontId="4" fillId="0" borderId="0" xfId="105" applyFont="1" applyFill="1" applyBorder="1"/>
    <xf numFmtId="3" fontId="162" fillId="0" borderId="0" xfId="121" applyNumberFormat="1" applyFont="1" applyFill="1" applyBorder="1" applyAlignment="1">
      <alignment horizontal="right" wrapText="1"/>
    </xf>
    <xf numFmtId="3" fontId="170" fillId="0" borderId="0" xfId="121" applyNumberFormat="1" applyFont="1" applyFill="1" applyBorder="1" applyAlignment="1">
      <alignment horizontal="right" wrapText="1"/>
    </xf>
    <xf numFmtId="3" fontId="162" fillId="0" borderId="0" xfId="105" applyNumberFormat="1" applyFont="1" applyFill="1"/>
    <xf numFmtId="3" fontId="28" fillId="0" borderId="0" xfId="105" applyNumberFormat="1" applyFont="1" applyBorder="1"/>
    <xf numFmtId="0" fontId="49" fillId="0" borderId="0" xfId="121" applyFont="1" applyFill="1" applyBorder="1" applyAlignment="1">
      <alignment horizontal="center" vertical="center"/>
    </xf>
    <xf numFmtId="0" fontId="11" fillId="0" borderId="0" xfId="121" applyFont="1" applyFill="1" applyBorder="1" applyAlignment="1">
      <alignment horizontal="center"/>
    </xf>
    <xf numFmtId="0" fontId="11" fillId="0" borderId="0" xfId="121" applyFont="1" applyFill="1" applyBorder="1" applyAlignment="1">
      <alignment horizontal="center" vertical="center"/>
    </xf>
    <xf numFmtId="0" fontId="49" fillId="0" borderId="0" xfId="121" applyFont="1" applyFill="1" applyBorder="1" applyAlignment="1">
      <alignment vertical="center"/>
    </xf>
    <xf numFmtId="0" fontId="11" fillId="0" borderId="0" xfId="121" applyFont="1" applyFill="1" applyBorder="1"/>
    <xf numFmtId="0" fontId="49" fillId="0" borderId="0" xfId="121" applyFont="1" applyFill="1" applyBorder="1" applyAlignment="1">
      <alignment horizontal="center"/>
    </xf>
    <xf numFmtId="0" fontId="40" fillId="0" borderId="0" xfId="0" applyFont="1" applyFill="1" applyBorder="1"/>
    <xf numFmtId="0" fontId="48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1" fillId="0" borderId="0" xfId="0" applyFont="1" applyFill="1" applyBorder="1"/>
    <xf numFmtId="0" fontId="159" fillId="0" borderId="0" xfId="0" applyFont="1" applyFill="1" applyBorder="1" applyAlignment="1">
      <alignment horizontal="center" vertical="center"/>
    </xf>
    <xf numFmtId="0" fontId="161" fillId="0" borderId="0" xfId="0" applyFont="1" applyFill="1" applyBorder="1" applyAlignment="1">
      <alignment horizontal="center" vertical="center"/>
    </xf>
    <xf numFmtId="166" fontId="161" fillId="0" borderId="0" xfId="0" applyNumberFormat="1" applyFont="1" applyFill="1" applyBorder="1"/>
    <xf numFmtId="2" fontId="160" fillId="0" borderId="0" xfId="0" applyNumberFormat="1" applyFont="1" applyFill="1" applyBorder="1" applyAlignment="1">
      <alignment horizontal="center"/>
    </xf>
    <xf numFmtId="2" fontId="161" fillId="0" borderId="0" xfId="0" applyNumberFormat="1" applyFont="1" applyFill="1" applyBorder="1" applyAlignment="1">
      <alignment horizontal="center"/>
    </xf>
    <xf numFmtId="17" fontId="162" fillId="0" borderId="0" xfId="0" applyNumberFormat="1" applyFont="1" applyFill="1" applyBorder="1"/>
    <xf numFmtId="2" fontId="162" fillId="0" borderId="0" xfId="0" applyNumberFormat="1" applyFont="1" applyFill="1" applyBorder="1"/>
    <xf numFmtId="0" fontId="11" fillId="0" borderId="0" xfId="0" applyFont="1" applyFill="1" applyBorder="1" applyAlignment="1"/>
    <xf numFmtId="2" fontId="11" fillId="0" borderId="0" xfId="0" applyNumberFormat="1" applyFont="1" applyFill="1" applyBorder="1" applyAlignment="1"/>
    <xf numFmtId="3" fontId="11" fillId="0" borderId="0" xfId="0" applyNumberFormat="1" applyFont="1" applyFill="1" applyBorder="1" applyAlignment="1"/>
    <xf numFmtId="169" fontId="11" fillId="0" borderId="0" xfId="0" applyNumberFormat="1" applyFont="1" applyFill="1" applyBorder="1" applyAlignment="1"/>
    <xf numFmtId="169" fontId="49" fillId="0" borderId="0" xfId="0" applyNumberFormat="1" applyFont="1" applyFill="1" applyBorder="1" applyAlignment="1"/>
    <xf numFmtId="10" fontId="49" fillId="0" borderId="0" xfId="0" applyNumberFormat="1" applyFont="1" applyFill="1" applyBorder="1" applyAlignment="1"/>
    <xf numFmtId="10" fontId="11" fillId="0" borderId="0" xfId="0" applyNumberFormat="1" applyFont="1" applyFill="1" applyBorder="1"/>
    <xf numFmtId="0" fontId="179" fillId="0" borderId="0" xfId="0" applyFont="1" applyFill="1" applyBorder="1"/>
    <xf numFmtId="0" fontId="170" fillId="0" borderId="0" xfId="0" applyFont="1" applyFill="1" applyBorder="1" applyAlignment="1">
      <alignment horizontal="center"/>
    </xf>
    <xf numFmtId="166" fontId="170" fillId="0" borderId="0" xfId="0" applyNumberFormat="1" applyFont="1" applyFill="1" applyBorder="1" applyAlignment="1">
      <alignment horizontal="left"/>
    </xf>
    <xf numFmtId="173" fontId="170" fillId="0" borderId="0" xfId="0" applyNumberFormat="1" applyFont="1" applyFill="1" applyBorder="1"/>
    <xf numFmtId="169" fontId="170" fillId="0" borderId="0" xfId="0" applyNumberFormat="1" applyFont="1" applyFill="1" applyBorder="1"/>
    <xf numFmtId="0" fontId="99" fillId="0" borderId="0" xfId="0" applyNumberFormat="1" applyFont="1" applyFill="1" applyBorder="1" applyAlignment="1">
      <alignment horizontal="center"/>
    </xf>
    <xf numFmtId="3" fontId="99" fillId="0" borderId="0" xfId="0" applyNumberFormat="1" applyFont="1" applyFill="1" applyBorder="1" applyAlignment="1"/>
    <xf numFmtId="3" fontId="48" fillId="0" borderId="0" xfId="0" applyNumberFormat="1" applyFont="1" applyFill="1" applyBorder="1"/>
    <xf numFmtId="3" fontId="40" fillId="0" borderId="0" xfId="0" applyNumberFormat="1" applyFont="1" applyFill="1" applyBorder="1"/>
    <xf numFmtId="3" fontId="99" fillId="0" borderId="0" xfId="0" applyNumberFormat="1" applyFont="1" applyFill="1" applyBorder="1" applyAlignment="1">
      <alignment horizontal="right"/>
    </xf>
    <xf numFmtId="166" fontId="162" fillId="0" borderId="0" xfId="121" applyNumberFormat="1" applyFont="1" applyFill="1" applyBorder="1"/>
    <xf numFmtId="182" fontId="162" fillId="0" borderId="0" xfId="121" applyNumberFormat="1" applyFont="1" applyFill="1" applyBorder="1"/>
    <xf numFmtId="3" fontId="162" fillId="0" borderId="0" xfId="121" applyNumberFormat="1" applyFont="1" applyFill="1" applyBorder="1"/>
    <xf numFmtId="0" fontId="180" fillId="0" borderId="0" xfId="121" applyNumberFormat="1" applyFont="1" applyFill="1" applyBorder="1" applyAlignment="1">
      <alignment horizontal="center"/>
    </xf>
    <xf numFmtId="3" fontId="180" fillId="0" borderId="0" xfId="121" applyNumberFormat="1" applyFont="1" applyFill="1" applyBorder="1" applyAlignment="1"/>
    <xf numFmtId="3" fontId="180" fillId="0" borderId="0" xfId="121" applyNumberFormat="1" applyFont="1" applyFill="1" applyBorder="1" applyAlignment="1">
      <alignment horizontal="right"/>
    </xf>
    <xf numFmtId="0" fontId="172" fillId="0" borderId="0" xfId="131" applyFont="1" applyFill="1" applyBorder="1"/>
    <xf numFmtId="14" fontId="172" fillId="0" borderId="0" xfId="131" applyNumberFormat="1" applyFont="1" applyFill="1" applyBorder="1"/>
    <xf numFmtId="0" fontId="180" fillId="0" borderId="0" xfId="0" applyNumberFormat="1" applyFont="1" applyFill="1" applyBorder="1" applyAlignment="1">
      <alignment horizontal="center"/>
    </xf>
    <xf numFmtId="3" fontId="180" fillId="0" borderId="0" xfId="0" applyNumberFormat="1" applyFont="1" applyFill="1" applyBorder="1" applyAlignment="1"/>
    <xf numFmtId="3" fontId="162" fillId="0" borderId="0" xfId="0" applyNumberFormat="1" applyFont="1" applyFill="1" applyBorder="1"/>
    <xf numFmtId="3" fontId="180" fillId="0" borderId="0" xfId="0" applyNumberFormat="1" applyFont="1" applyFill="1" applyBorder="1" applyAlignment="1">
      <alignment horizontal="right"/>
    </xf>
    <xf numFmtId="3" fontId="162" fillId="0" borderId="0" xfId="132" applyNumberFormat="1" applyFont="1"/>
    <xf numFmtId="0" fontId="162" fillId="0" borderId="0" xfId="132" applyFont="1"/>
    <xf numFmtId="3" fontId="170" fillId="0" borderId="0" xfId="132" applyNumberFormat="1" applyFont="1"/>
    <xf numFmtId="0" fontId="162" fillId="0" borderId="0" xfId="0" applyFont="1" applyAlignment="1">
      <alignment horizontal="left" wrapText="1"/>
    </xf>
    <xf numFmtId="0" fontId="179" fillId="0" borderId="0" xfId="0" applyFont="1" applyAlignment="1">
      <alignment horizontal="left" wrapText="1"/>
    </xf>
    <xf numFmtId="0" fontId="159" fillId="0" borderId="0" xfId="0" applyFont="1"/>
    <xf numFmtId="3" fontId="176" fillId="0" borderId="51" xfId="0" applyNumberFormat="1" applyFont="1" applyBorder="1"/>
    <xf numFmtId="3" fontId="170" fillId="0" borderId="51" xfId="0" applyNumberFormat="1" applyFont="1" applyBorder="1"/>
    <xf numFmtId="10" fontId="159" fillId="0" borderId="0" xfId="0" applyNumberFormat="1" applyFont="1"/>
    <xf numFmtId="3" fontId="176" fillId="0" borderId="54" xfId="0" applyNumberFormat="1" applyFont="1" applyBorder="1"/>
    <xf numFmtId="0" fontId="162" fillId="0" borderId="0" xfId="0" applyFont="1"/>
    <xf numFmtId="3" fontId="162" fillId="0" borderId="0" xfId="0" applyNumberFormat="1" applyFont="1"/>
    <xf numFmtId="3" fontId="175" fillId="0" borderId="0" xfId="0" applyNumberFormat="1" applyFont="1"/>
    <xf numFmtId="3" fontId="170" fillId="0" borderId="0" xfId="0" applyNumberFormat="1" applyFont="1"/>
    <xf numFmtId="3" fontId="159" fillId="0" borderId="0" xfId="0" applyNumberFormat="1" applyFont="1"/>
    <xf numFmtId="3" fontId="162" fillId="0" borderId="0" xfId="105" applyNumberFormat="1" applyFont="1" applyBorder="1"/>
    <xf numFmtId="3" fontId="162" fillId="0" borderId="0" xfId="121" applyNumberFormat="1" applyFont="1" applyBorder="1" applyAlignment="1">
      <alignment horizontal="right" wrapText="1"/>
    </xf>
    <xf numFmtId="3" fontId="170" fillId="0" borderId="0" xfId="121" applyNumberFormat="1" applyFont="1" applyBorder="1" applyAlignment="1">
      <alignment horizontal="right" wrapText="1"/>
    </xf>
    <xf numFmtId="0" fontId="160" fillId="0" borderId="0" xfId="105" applyFont="1" applyFill="1"/>
    <xf numFmtId="0" fontId="162" fillId="0" borderId="0" xfId="105" applyFont="1" applyFill="1"/>
    <xf numFmtId="3" fontId="160" fillId="0" borderId="0" xfId="105" applyNumberFormat="1" applyFont="1" applyFill="1"/>
    <xf numFmtId="3" fontId="161" fillId="0" borderId="0" xfId="105" applyNumberFormat="1" applyFont="1" applyFill="1"/>
    <xf numFmtId="0" fontId="4" fillId="0" borderId="0" xfId="105" applyFont="1" applyFill="1"/>
    <xf numFmtId="3" fontId="49" fillId="0" borderId="43" xfId="121" applyNumberFormat="1" applyFont="1" applyBorder="1" applyAlignment="1"/>
    <xf numFmtId="0" fontId="6" fillId="0" borderId="31" xfId="132" applyFont="1" applyBorder="1"/>
    <xf numFmtId="0" fontId="162" fillId="0" borderId="0" xfId="132" applyFont="1" applyFill="1" applyBorder="1"/>
    <xf numFmtId="0" fontId="159" fillId="0" borderId="0" xfId="132" applyFont="1" applyFill="1" applyBorder="1"/>
    <xf numFmtId="0" fontId="164" fillId="0" borderId="0" xfId="132" applyFont="1" applyFill="1" applyBorder="1" applyAlignment="1">
      <alignment horizontal="center"/>
    </xf>
    <xf numFmtId="186" fontId="159" fillId="0" borderId="0" xfId="132" applyNumberFormat="1" applyFont="1" applyFill="1" applyBorder="1"/>
    <xf numFmtId="3" fontId="159" fillId="0" borderId="0" xfId="132" applyNumberFormat="1" applyFont="1" applyFill="1" applyBorder="1"/>
    <xf numFmtId="2" fontId="159" fillId="0" borderId="0" xfId="132" applyNumberFormat="1" applyFont="1" applyFill="1" applyBorder="1"/>
    <xf numFmtId="49" fontId="164" fillId="0" borderId="0" xfId="132" applyNumberFormat="1" applyFont="1" applyFill="1" applyBorder="1" applyAlignment="1">
      <alignment horizontal="center"/>
    </xf>
    <xf numFmtId="17" fontId="164" fillId="0" borderId="0" xfId="132" applyNumberFormat="1" applyFont="1" applyFill="1" applyBorder="1" applyAlignment="1">
      <alignment horizontal="center"/>
    </xf>
    <xf numFmtId="0" fontId="177" fillId="0" borderId="0" xfId="132" applyFont="1" applyFill="1" applyBorder="1" applyAlignment="1">
      <alignment horizontal="center"/>
    </xf>
    <xf numFmtId="0" fontId="181" fillId="0" borderId="0" xfId="132" applyFont="1" applyFill="1" applyBorder="1" applyAlignment="1">
      <alignment horizontal="center"/>
    </xf>
    <xf numFmtId="3" fontId="182" fillId="0" borderId="0" xfId="0" applyNumberFormat="1" applyFont="1" applyFill="1" applyBorder="1"/>
    <xf numFmtId="3" fontId="181" fillId="0" borderId="0" xfId="132" applyNumberFormat="1" applyFont="1" applyFill="1" applyBorder="1" applyAlignment="1">
      <alignment horizontal="center"/>
    </xf>
    <xf numFmtId="3" fontId="177" fillId="0" borderId="0" xfId="132" applyNumberFormat="1" applyFont="1" applyFill="1" applyBorder="1" applyAlignment="1">
      <alignment horizontal="center"/>
    </xf>
    <xf numFmtId="4" fontId="181" fillId="0" borderId="0" xfId="132" applyNumberFormat="1" applyFont="1" applyFill="1" applyBorder="1" applyAlignment="1">
      <alignment horizontal="center"/>
    </xf>
    <xf numFmtId="3" fontId="160" fillId="0" borderId="0" xfId="0" applyNumberFormat="1" applyFont="1" applyFill="1" applyBorder="1"/>
    <xf numFmtId="3" fontId="183" fillId="0" borderId="0" xfId="0" applyNumberFormat="1" applyFont="1" applyFill="1" applyBorder="1"/>
    <xf numFmtId="17" fontId="170" fillId="0" borderId="0" xfId="132" applyNumberFormat="1" applyFont="1" applyFill="1" applyBorder="1" applyAlignment="1">
      <alignment horizontal="center"/>
    </xf>
    <xf numFmtId="3" fontId="164" fillId="0" borderId="0" xfId="0" applyNumberFormat="1" applyFont="1" applyFill="1" applyBorder="1"/>
    <xf numFmtId="166" fontId="164" fillId="0" borderId="0" xfId="132" applyNumberFormat="1" applyFont="1" applyFill="1" applyBorder="1" applyAlignment="1">
      <alignment horizontal="center"/>
    </xf>
    <xf numFmtId="10" fontId="170" fillId="0" borderId="0" xfId="132" applyNumberFormat="1" applyFont="1" applyFill="1" applyBorder="1" applyAlignment="1">
      <alignment horizontal="center"/>
    </xf>
    <xf numFmtId="186" fontId="176" fillId="0" borderId="0" xfId="132" applyNumberFormat="1" applyFont="1" applyFill="1" applyBorder="1" applyAlignment="1">
      <alignment horizontal="center"/>
    </xf>
    <xf numFmtId="2" fontId="177" fillId="0" borderId="0" xfId="132" applyNumberFormat="1" applyFont="1" applyFill="1" applyBorder="1" applyAlignment="1">
      <alignment horizontal="center"/>
    </xf>
    <xf numFmtId="3" fontId="177" fillId="0" borderId="0" xfId="132" applyNumberFormat="1" applyFont="1" applyFill="1" applyBorder="1"/>
    <xf numFmtId="0" fontId="181" fillId="0" borderId="0" xfId="132" applyFont="1" applyFill="1" applyBorder="1"/>
    <xf numFmtId="3" fontId="162" fillId="0" borderId="0" xfId="132" applyNumberFormat="1" applyFont="1" applyFill="1" applyBorder="1"/>
    <xf numFmtId="3" fontId="169" fillId="0" borderId="0" xfId="0" applyNumberFormat="1" applyFont="1" applyFill="1" applyBorder="1" applyAlignment="1">
      <alignment horizontal="center" vertical="center" wrapText="1"/>
    </xf>
    <xf numFmtId="0" fontId="6" fillId="0" borderId="0" xfId="117" applyFont="1"/>
    <xf numFmtId="0" fontId="121" fillId="0" borderId="0" xfId="117" applyFont="1"/>
    <xf numFmtId="0" fontId="11" fillId="0" borderId="0" xfId="117"/>
    <xf numFmtId="0" fontId="185" fillId="0" borderId="0" xfId="117" applyFont="1" applyAlignment="1">
      <alignment horizontal="centerContinuous" vertical="center"/>
    </xf>
    <xf numFmtId="0" fontId="186" fillId="0" borderId="0" xfId="117" applyFont="1" applyAlignment="1">
      <alignment horizontal="centerContinuous" vertical="center"/>
    </xf>
    <xf numFmtId="0" fontId="6" fillId="25" borderId="0" xfId="117" applyFont="1" applyFill="1" applyBorder="1"/>
    <xf numFmtId="0" fontId="83" fillId="25" borderId="0" xfId="117" applyFont="1" applyFill="1" applyBorder="1" applyAlignment="1">
      <alignment horizontal="centerContinuous" vertical="center"/>
    </xf>
    <xf numFmtId="0" fontId="187" fillId="25" borderId="0" xfId="117" applyFont="1" applyFill="1" applyBorder="1" applyAlignment="1">
      <alignment horizontal="centerContinuous"/>
    </xf>
    <xf numFmtId="0" fontId="6" fillId="0" borderId="0" xfId="117" applyFont="1" applyBorder="1"/>
    <xf numFmtId="0" fontId="121" fillId="0" borderId="0" xfId="117" applyFont="1" applyBorder="1"/>
    <xf numFmtId="0" fontId="121" fillId="0" borderId="0" xfId="117" applyFont="1" applyBorder="1" applyAlignment="1">
      <alignment wrapText="1"/>
    </xf>
    <xf numFmtId="0" fontId="188" fillId="0" borderId="0" xfId="0" applyFont="1" applyAlignment="1">
      <alignment vertical="center"/>
    </xf>
    <xf numFmtId="0" fontId="188" fillId="0" borderId="0" xfId="0" applyFont="1"/>
    <xf numFmtId="0" fontId="195" fillId="0" borderId="0" xfId="99"/>
    <xf numFmtId="0" fontId="189" fillId="29" borderId="55" xfId="119" applyFont="1" applyFill="1" applyBorder="1" applyAlignment="1">
      <alignment horizontal="center" vertical="center" wrapText="1"/>
    </xf>
    <xf numFmtId="0" fontId="189" fillId="29" borderId="11" xfId="116" applyFont="1" applyFill="1" applyBorder="1" applyAlignment="1">
      <alignment horizontal="center" vertical="center" wrapText="1"/>
    </xf>
    <xf numFmtId="0" fontId="41" fillId="0" borderId="55" xfId="99" applyFont="1" applyBorder="1" applyAlignment="1">
      <alignment vertical="center"/>
    </xf>
    <xf numFmtId="188" fontId="191" fillId="0" borderId="56" xfId="85" applyNumberFormat="1" applyFont="1" applyBorder="1" applyAlignment="1">
      <alignment vertical="center"/>
    </xf>
    <xf numFmtId="0" fontId="41" fillId="0" borderId="57" xfId="99" applyFont="1" applyBorder="1" applyAlignment="1">
      <alignment vertical="center"/>
    </xf>
    <xf numFmtId="188" fontId="191" fillId="0" borderId="49" xfId="85" applyNumberFormat="1" applyFont="1" applyBorder="1" applyAlignment="1">
      <alignment vertical="center"/>
    </xf>
    <xf numFmtId="0" fontId="41" fillId="0" borderId="58" xfId="99" applyFont="1" applyBorder="1" applyAlignment="1">
      <alignment vertical="center"/>
    </xf>
    <xf numFmtId="188" fontId="191" fillId="0" borderId="59" xfId="85" applyNumberFormat="1" applyFont="1" applyBorder="1" applyAlignment="1">
      <alignment vertical="center"/>
    </xf>
    <xf numFmtId="0" fontId="41" fillId="0" borderId="60" xfId="99" applyFont="1" applyBorder="1" applyAlignment="1">
      <alignment vertical="center"/>
    </xf>
    <xf numFmtId="188" fontId="190" fillId="25" borderId="61" xfId="85" applyNumberFormat="1" applyFont="1" applyFill="1" applyBorder="1" applyAlignment="1">
      <alignment vertical="center"/>
    </xf>
    <xf numFmtId="0" fontId="4" fillId="0" borderId="0" xfId="99" applyFont="1" applyFill="1"/>
    <xf numFmtId="3" fontId="4" fillId="0" borderId="0" xfId="99" applyNumberFormat="1" applyFont="1" applyFill="1"/>
    <xf numFmtId="0" fontId="4" fillId="0" borderId="0" xfId="99" applyFont="1" applyFill="1" applyAlignment="1">
      <alignment horizontal="center" wrapText="1"/>
    </xf>
    <xf numFmtId="0" fontId="4" fillId="0" borderId="0" xfId="99" applyFont="1" applyFill="1" applyAlignment="1">
      <alignment wrapText="1"/>
    </xf>
    <xf numFmtId="0" fontId="4" fillId="0" borderId="0" xfId="99" applyFont="1" applyFill="1" applyBorder="1"/>
    <xf numFmtId="0" fontId="4" fillId="0" borderId="0" xfId="99" applyFont="1" applyFill="1" applyBorder="1" applyAlignment="1">
      <alignment horizontal="center"/>
    </xf>
    <xf numFmtId="0" fontId="4" fillId="0" borderId="0" xfId="99" applyFont="1" applyFill="1" applyBorder="1" applyAlignment="1">
      <alignment horizontal="right"/>
    </xf>
    <xf numFmtId="0" fontId="4" fillId="0" borderId="0" xfId="99" applyFont="1" applyFill="1" applyAlignment="1">
      <alignment vertical="center"/>
    </xf>
    <xf numFmtId="3" fontId="4" fillId="0" borderId="0" xfId="99" applyNumberFormat="1" applyFont="1" applyFill="1" applyAlignment="1">
      <alignment vertical="center"/>
    </xf>
    <xf numFmtId="188" fontId="190" fillId="29" borderId="61" xfId="85" applyNumberFormat="1" applyFont="1" applyFill="1" applyBorder="1" applyAlignment="1">
      <alignment vertical="center"/>
    </xf>
    <xf numFmtId="0" fontId="190" fillId="25" borderId="62" xfId="99" applyFont="1" applyFill="1" applyBorder="1" applyAlignment="1">
      <alignment horizontal="left" vertical="center"/>
    </xf>
    <xf numFmtId="0" fontId="190" fillId="25" borderId="62" xfId="99" applyFont="1" applyFill="1" applyBorder="1" applyAlignment="1">
      <alignment vertical="center"/>
    </xf>
    <xf numFmtId="188" fontId="192" fillId="25" borderId="61" xfId="85" applyNumberFormat="1" applyFont="1" applyFill="1" applyBorder="1" applyAlignment="1">
      <alignment vertical="center"/>
    </xf>
    <xf numFmtId="0" fontId="193" fillId="25" borderId="62" xfId="99" applyFont="1" applyFill="1" applyBorder="1" applyAlignment="1">
      <alignment vertical="center"/>
    </xf>
    <xf numFmtId="0" fontId="193" fillId="25" borderId="63" xfId="99" applyFont="1" applyFill="1" applyBorder="1" applyAlignment="1">
      <alignment vertical="center"/>
    </xf>
    <xf numFmtId="0" fontId="193" fillId="25" borderId="55" xfId="99" applyFont="1" applyFill="1" applyBorder="1" applyAlignment="1">
      <alignment vertical="center"/>
    </xf>
    <xf numFmtId="188" fontId="192" fillId="25" borderId="49" xfId="85" applyNumberFormat="1" applyFont="1" applyFill="1" applyBorder="1" applyAlignment="1">
      <alignment vertical="center"/>
    </xf>
    <xf numFmtId="0" fontId="192" fillId="29" borderId="64" xfId="99" applyFont="1" applyFill="1" applyBorder="1" applyAlignment="1">
      <alignment horizontal="left" vertical="center" wrapText="1"/>
    </xf>
    <xf numFmtId="0" fontId="35" fillId="23" borderId="0" xfId="0" applyFont="1" applyFill="1" applyBorder="1" applyAlignment="1">
      <alignment vertical="top"/>
    </xf>
    <xf numFmtId="0" fontId="189" fillId="29" borderId="12" xfId="116" applyFont="1" applyFill="1" applyBorder="1" applyAlignment="1">
      <alignment horizontal="center" vertical="center" wrapText="1"/>
    </xf>
    <xf numFmtId="0" fontId="194" fillId="0" borderId="11" xfId="116" applyFont="1" applyBorder="1"/>
    <xf numFmtId="3" fontId="26" fillId="0" borderId="11" xfId="0" applyNumberFormat="1" applyFont="1" applyBorder="1"/>
    <xf numFmtId="188" fontId="190" fillId="29" borderId="61" xfId="85" applyNumberFormat="1" applyFont="1" applyFill="1" applyBorder="1" applyAlignment="1">
      <alignment horizontal="right"/>
    </xf>
    <xf numFmtId="0" fontId="17" fillId="0" borderId="0" xfId="0" applyFont="1" applyBorder="1" applyAlignment="1">
      <alignment horizontal="left" wrapText="1"/>
    </xf>
    <xf numFmtId="0" fontId="7" fillId="0" borderId="0" xfId="133" applyFont="1" applyBorder="1" applyAlignment="1">
      <alignment horizontal="center" wrapText="1"/>
    </xf>
    <xf numFmtId="0" fontId="9" fillId="24" borderId="21" xfId="86" applyNumberFormat="1" applyFont="1" applyFill="1" applyBorder="1" applyAlignment="1" applyProtection="1">
      <alignment horizontal="center" vertical="center" wrapText="1"/>
    </xf>
    <xf numFmtId="0" fontId="9" fillId="24" borderId="22" xfId="86" applyNumberFormat="1" applyFont="1" applyFill="1" applyBorder="1" applyAlignment="1" applyProtection="1">
      <alignment horizontal="center" vertical="center" wrapText="1"/>
    </xf>
    <xf numFmtId="0" fontId="9" fillId="24" borderId="23" xfId="86" applyNumberFormat="1" applyFont="1" applyFill="1" applyBorder="1" applyAlignment="1" applyProtection="1">
      <alignment horizontal="center" vertical="center" wrapText="1"/>
    </xf>
    <xf numFmtId="0" fontId="9" fillId="24" borderId="9" xfId="133" applyNumberFormat="1" applyFont="1" applyFill="1" applyBorder="1" applyAlignment="1">
      <alignment horizontal="center" vertical="center" wrapText="1"/>
    </xf>
    <xf numFmtId="0" fontId="9" fillId="25" borderId="10" xfId="133" applyFont="1" applyFill="1" applyBorder="1" applyAlignment="1">
      <alignment horizontal="center" vertical="center" wrapText="1"/>
    </xf>
    <xf numFmtId="0" fontId="9" fillId="24" borderId="13" xfId="86" applyNumberFormat="1" applyFont="1" applyFill="1" applyBorder="1" applyAlignment="1" applyProtection="1">
      <alignment horizontal="center" vertical="center" wrapText="1"/>
    </xf>
    <xf numFmtId="0" fontId="6" fillId="24" borderId="11" xfId="133" applyNumberFormat="1" applyFont="1" applyFill="1" applyBorder="1" applyAlignment="1">
      <alignment horizontal="center" vertical="center" wrapText="1"/>
    </xf>
    <xf numFmtId="3" fontId="10" fillId="25" borderId="12" xfId="133" applyNumberFormat="1" applyFont="1" applyFill="1" applyBorder="1" applyAlignment="1">
      <alignment horizontal="center" vertical="center"/>
    </xf>
    <xf numFmtId="3" fontId="10" fillId="25" borderId="15" xfId="133" applyNumberFormat="1" applyFont="1" applyFill="1" applyBorder="1" applyAlignment="1">
      <alignment horizontal="center" vertical="center"/>
    </xf>
    <xf numFmtId="3" fontId="10" fillId="25" borderId="13" xfId="13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3" fontId="10" fillId="25" borderId="12" xfId="133" applyNumberFormat="1" applyFont="1" applyFill="1" applyBorder="1" applyAlignment="1">
      <alignment horizontal="center"/>
    </xf>
    <xf numFmtId="3" fontId="10" fillId="25" borderId="15" xfId="133" applyNumberFormat="1" applyFont="1" applyFill="1" applyBorder="1" applyAlignment="1">
      <alignment horizontal="center"/>
    </xf>
    <xf numFmtId="3" fontId="10" fillId="25" borderId="13" xfId="133" applyNumberFormat="1" applyFont="1" applyFill="1" applyBorder="1" applyAlignment="1">
      <alignment horizontal="center"/>
    </xf>
    <xf numFmtId="3" fontId="10" fillId="25" borderId="14" xfId="133" applyNumberFormat="1" applyFont="1" applyFill="1" applyBorder="1" applyAlignment="1">
      <alignment horizontal="center"/>
    </xf>
    <xf numFmtId="3" fontId="10" fillId="25" borderId="17" xfId="133" applyNumberFormat="1" applyFont="1" applyFill="1" applyBorder="1" applyAlignment="1">
      <alignment horizontal="center"/>
    </xf>
    <xf numFmtId="3" fontId="10" fillId="25" borderId="18" xfId="133" applyNumberFormat="1" applyFont="1" applyFill="1" applyBorder="1" applyAlignment="1">
      <alignment horizontal="center"/>
    </xf>
    <xf numFmtId="0" fontId="10" fillId="24" borderId="11" xfId="86" applyNumberFormat="1" applyFont="1" applyFill="1" applyBorder="1" applyAlignment="1" applyProtection="1">
      <alignment horizontal="center" vertical="center" wrapText="1"/>
    </xf>
    <xf numFmtId="0" fontId="8" fillId="24" borderId="11" xfId="133" applyNumberFormat="1" applyFont="1" applyFill="1" applyBorder="1" applyAlignment="1">
      <alignment horizontal="center" vertical="center" wrapText="1"/>
    </xf>
    <xf numFmtId="0" fontId="8" fillId="24" borderId="12" xfId="133" applyNumberFormat="1" applyFont="1" applyFill="1" applyBorder="1" applyAlignment="1">
      <alignment horizontal="center" vertical="center" wrapText="1"/>
    </xf>
    <xf numFmtId="0" fontId="9" fillId="0" borderId="10" xfId="133" applyFont="1" applyBorder="1" applyAlignment="1">
      <alignment horizontal="center" vertical="center" wrapText="1"/>
    </xf>
    <xf numFmtId="0" fontId="10" fillId="24" borderId="13" xfId="86" applyNumberFormat="1" applyFont="1" applyFill="1" applyBorder="1" applyAlignment="1" applyProtection="1">
      <alignment horizontal="center" vertical="center" wrapText="1"/>
    </xf>
    <xf numFmtId="167" fontId="8" fillId="24" borderId="13" xfId="86" applyNumberFormat="1" applyFont="1" applyFill="1" applyBorder="1" applyAlignment="1" applyProtection="1">
      <alignment horizontal="center" vertical="center" wrapText="1"/>
    </xf>
    <xf numFmtId="167" fontId="8" fillId="24" borderId="11" xfId="133" applyNumberFormat="1" applyFont="1" applyFill="1" applyBorder="1" applyAlignment="1">
      <alignment horizontal="center" vertical="center" wrapText="1"/>
    </xf>
    <xf numFmtId="0" fontId="28" fillId="0" borderId="22" xfId="105" applyFont="1" applyBorder="1" applyAlignment="1">
      <alignment wrapText="1"/>
    </xf>
    <xf numFmtId="0" fontId="6" fillId="0" borderId="22" xfId="121" applyFont="1" applyBorder="1" applyAlignment="1">
      <alignment wrapText="1"/>
    </xf>
    <xf numFmtId="0" fontId="41" fillId="0" borderId="22" xfId="105" applyFont="1" applyBorder="1" applyAlignment="1">
      <alignment wrapText="1"/>
    </xf>
    <xf numFmtId="0" fontId="26" fillId="0" borderId="22" xfId="121" applyFont="1" applyBorder="1" applyAlignment="1">
      <alignment wrapText="1"/>
    </xf>
    <xf numFmtId="0" fontId="11" fillId="0" borderId="22" xfId="121" applyBorder="1" applyAlignment="1"/>
    <xf numFmtId="0" fontId="33" fillId="31" borderId="9" xfId="105" applyFont="1" applyFill="1" applyBorder="1" applyAlignment="1">
      <alignment horizontal="center"/>
    </xf>
    <xf numFmtId="0" fontId="6" fillId="0" borderId="10" xfId="121" applyFont="1" applyBorder="1" applyAlignment="1">
      <alignment horizontal="center"/>
    </xf>
    <xf numFmtId="0" fontId="33" fillId="31" borderId="9" xfId="105" applyFont="1" applyFill="1" applyBorder="1" applyAlignment="1"/>
    <xf numFmtId="0" fontId="6" fillId="0" borderId="10" xfId="121" applyFont="1" applyBorder="1" applyAlignment="1"/>
    <xf numFmtId="3" fontId="33" fillId="31" borderId="9" xfId="105" applyNumberFormat="1" applyFont="1" applyFill="1" applyBorder="1" applyAlignment="1">
      <alignment horizontal="center" vertical="center" wrapText="1"/>
    </xf>
    <xf numFmtId="0" fontId="6" fillId="0" borderId="10" xfId="121" applyFont="1" applyBorder="1" applyAlignment="1">
      <alignment horizontal="center" vertical="center" wrapText="1"/>
    </xf>
    <xf numFmtId="0" fontId="6" fillId="0" borderId="22" xfId="121" applyFont="1" applyBorder="1" applyAlignment="1"/>
    <xf numFmtId="0" fontId="34" fillId="0" borderId="0" xfId="105" applyFont="1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9" fillId="0" borderId="41" xfId="121" applyFont="1" applyBorder="1" applyAlignment="1">
      <alignment horizontal="left" wrapText="1"/>
    </xf>
    <xf numFmtId="0" fontId="35" fillId="23" borderId="0" xfId="0" applyFont="1" applyFill="1" applyBorder="1" applyAlignment="1">
      <alignment horizontal="center" vertical="center" wrapText="1"/>
    </xf>
    <xf numFmtId="0" fontId="58" fillId="23" borderId="0" xfId="0" applyFont="1" applyFill="1" applyBorder="1" applyAlignment="1">
      <alignment horizontal="center" vertical="center" wrapText="1"/>
    </xf>
    <xf numFmtId="0" fontId="58" fillId="23" borderId="0" xfId="0" applyFont="1" applyFill="1" applyBorder="1" applyAlignment="1">
      <alignment wrapText="1"/>
    </xf>
    <xf numFmtId="0" fontId="72" fillId="25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2" fillId="25" borderId="9" xfId="0" applyFont="1" applyFill="1" applyBorder="1" applyAlignment="1">
      <alignment horizontal="center" vertical="center"/>
    </xf>
    <xf numFmtId="0" fontId="72" fillId="25" borderId="10" xfId="0" applyFont="1" applyFill="1" applyBorder="1" applyAlignment="1">
      <alignment horizontal="center" vertical="center"/>
    </xf>
    <xf numFmtId="4" fontId="195" fillId="0" borderId="0" xfId="96" applyNumberFormat="1" applyAlignment="1"/>
    <xf numFmtId="0" fontId="4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89" fillId="0" borderId="0" xfId="0" applyFont="1" applyFill="1" applyBorder="1" applyAlignment="1">
      <alignment horizontal="center" vertical="center"/>
    </xf>
    <xf numFmtId="0" fontId="35" fillId="23" borderId="0" xfId="0" applyFont="1" applyFill="1" applyBorder="1" applyAlignment="1">
      <alignment horizontal="center" vertical="center"/>
    </xf>
    <xf numFmtId="0" fontId="58" fillId="23" borderId="0" xfId="0" applyFont="1" applyFill="1" applyBorder="1" applyAlignment="1">
      <alignment horizontal="center" vertical="center"/>
    </xf>
    <xf numFmtId="49" fontId="48" fillId="31" borderId="9" xfId="0" applyNumberFormat="1" applyFont="1" applyFill="1" applyBorder="1" applyAlignment="1" applyProtection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3" fontId="48" fillId="31" borderId="9" xfId="0" applyNumberFormat="1" applyFont="1" applyFill="1" applyBorder="1" applyAlignment="1" applyProtection="1">
      <alignment horizontal="center" vertical="center" wrapText="1"/>
    </xf>
    <xf numFmtId="0" fontId="104" fillId="25" borderId="65" xfId="0" applyNumberFormat="1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173" fillId="0" borderId="0" xfId="0" applyFont="1" applyFill="1" applyBorder="1" applyAlignment="1">
      <alignment wrapText="1"/>
    </xf>
    <xf numFmtId="0" fontId="9" fillId="25" borderId="65" xfId="0" applyNumberFormat="1" applyFont="1" applyFill="1" applyBorder="1" applyAlignment="1">
      <alignment horizontal="center" vertical="center"/>
    </xf>
    <xf numFmtId="0" fontId="9" fillId="25" borderId="66" xfId="0" applyNumberFormat="1" applyFont="1" applyFill="1" applyBorder="1" applyAlignment="1">
      <alignment horizontal="center" vertical="center"/>
    </xf>
    <xf numFmtId="0" fontId="9" fillId="25" borderId="48" xfId="0" applyNumberFormat="1" applyFont="1" applyFill="1" applyBorder="1" applyAlignment="1">
      <alignment horizontal="center" vertical="center"/>
    </xf>
    <xf numFmtId="49" fontId="9" fillId="25" borderId="65" xfId="0" applyNumberFormat="1" applyFont="1" applyFill="1" applyBorder="1" applyAlignment="1">
      <alignment horizontal="center" vertical="center" wrapText="1"/>
    </xf>
    <xf numFmtId="49" fontId="9" fillId="25" borderId="66" xfId="0" applyNumberFormat="1" applyFont="1" applyFill="1" applyBorder="1" applyAlignment="1">
      <alignment horizontal="center" vertical="center" wrapText="1"/>
    </xf>
    <xf numFmtId="49" fontId="9" fillId="25" borderId="48" xfId="0" applyNumberFormat="1" applyFont="1" applyFill="1" applyBorder="1" applyAlignment="1">
      <alignment horizontal="center" vertical="center" wrapText="1"/>
    </xf>
    <xf numFmtId="0" fontId="9" fillId="25" borderId="28" xfId="0" applyNumberFormat="1" applyFont="1" applyFill="1" applyBorder="1" applyAlignment="1">
      <alignment horizontal="center" vertical="center"/>
    </xf>
    <xf numFmtId="0" fontId="9" fillId="25" borderId="40" xfId="0" applyNumberFormat="1" applyFont="1" applyFill="1" applyBorder="1" applyAlignment="1">
      <alignment horizontal="center" vertical="center"/>
    </xf>
    <xf numFmtId="0" fontId="9" fillId="25" borderId="30" xfId="0" applyNumberFormat="1" applyFont="1" applyFill="1" applyBorder="1" applyAlignment="1">
      <alignment horizontal="center" vertical="center"/>
    </xf>
    <xf numFmtId="0" fontId="9" fillId="25" borderId="32" xfId="0" applyNumberFormat="1" applyFont="1" applyFill="1" applyBorder="1" applyAlignment="1">
      <alignment horizontal="center" vertical="center"/>
    </xf>
    <xf numFmtId="0" fontId="35" fillId="23" borderId="0" xfId="131" applyFont="1" applyFill="1" applyBorder="1" applyAlignment="1">
      <alignment horizontal="center" vertical="center" wrapText="1"/>
    </xf>
    <xf numFmtId="0" fontId="58" fillId="0" borderId="0" xfId="131" applyFont="1" applyBorder="1" applyAlignment="1">
      <alignment horizontal="center" vertical="center" wrapText="1"/>
    </xf>
    <xf numFmtId="0" fontId="58" fillId="0" borderId="0" xfId="0" applyFont="1" applyAlignment="1">
      <alignment vertical="center"/>
    </xf>
    <xf numFmtId="0" fontId="35" fillId="23" borderId="31" xfId="131" applyFont="1" applyFill="1" applyBorder="1" applyAlignment="1">
      <alignment horizontal="center" vertical="top" wrapText="1"/>
    </xf>
    <xf numFmtId="0" fontId="58" fillId="0" borderId="31" xfId="131" applyFont="1" applyBorder="1" applyAlignment="1">
      <alignment horizontal="center" vertical="top" wrapText="1"/>
    </xf>
    <xf numFmtId="0" fontId="58" fillId="0" borderId="31" xfId="0" applyFont="1" applyBorder="1" applyAlignment="1">
      <alignment vertical="top"/>
    </xf>
    <xf numFmtId="0" fontId="6" fillId="0" borderId="2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/>
    </xf>
    <xf numFmtId="0" fontId="9" fillId="25" borderId="28" xfId="0" applyNumberFormat="1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35" fillId="23" borderId="0" xfId="131" applyFont="1" applyFill="1" applyBorder="1" applyAlignment="1">
      <alignment horizontal="center" vertical="top" wrapText="1"/>
    </xf>
    <xf numFmtId="0" fontId="58" fillId="0" borderId="0" xfId="131" applyFont="1" applyBorder="1" applyAlignment="1">
      <alignment horizontal="center" vertical="top" wrapText="1"/>
    </xf>
    <xf numFmtId="0" fontId="58" fillId="0" borderId="0" xfId="0" applyFont="1" applyBorder="1" applyAlignment="1">
      <alignment horizontal="center" vertical="top"/>
    </xf>
    <xf numFmtId="0" fontId="30" fillId="29" borderId="21" xfId="88" applyFont="1" applyFill="1" applyBorder="1" applyAlignment="1">
      <alignment horizontal="center" vertical="center"/>
    </xf>
    <xf numFmtId="0" fontId="30" fillId="29" borderId="23" xfId="88" applyFont="1" applyFill="1" applyBorder="1" applyAlignment="1">
      <alignment horizontal="center" vertical="center"/>
    </xf>
    <xf numFmtId="0" fontId="30" fillId="29" borderId="14" xfId="88" applyFont="1" applyFill="1" applyBorder="1" applyAlignment="1">
      <alignment horizontal="center" vertical="center"/>
    </xf>
    <xf numFmtId="0" fontId="30" fillId="29" borderId="18" xfId="88" applyFont="1" applyFill="1" applyBorder="1" applyAlignment="1">
      <alignment horizontal="center" vertical="center"/>
    </xf>
    <xf numFmtId="17" fontId="30" fillId="29" borderId="9" xfId="88" applyNumberFormat="1" applyFont="1" applyFill="1" applyBorder="1" applyAlignment="1">
      <alignment horizontal="center" vertical="center"/>
    </xf>
    <xf numFmtId="17" fontId="30" fillId="29" borderId="10" xfId="88" applyNumberFormat="1" applyFont="1" applyFill="1" applyBorder="1" applyAlignment="1">
      <alignment horizontal="center" vertical="center"/>
    </xf>
    <xf numFmtId="0" fontId="30" fillId="29" borderId="12" xfId="88" applyFont="1" applyFill="1" applyBorder="1" applyAlignment="1">
      <alignment horizontal="center" wrapText="1"/>
    </xf>
    <xf numFmtId="0" fontId="31" fillId="29" borderId="13" xfId="88" applyFont="1" applyFill="1" applyBorder="1" applyAlignment="1">
      <alignment horizontal="center" wrapText="1"/>
    </xf>
    <xf numFmtId="0" fontId="35" fillId="23" borderId="0" xfId="121" applyFont="1" applyFill="1" applyBorder="1" applyAlignment="1">
      <alignment horizontal="center" vertical="center"/>
    </xf>
    <xf numFmtId="0" fontId="58" fillId="23" borderId="0" xfId="121" applyFont="1" applyFill="1" applyBorder="1" applyAlignment="1">
      <alignment horizontal="center" vertical="center"/>
    </xf>
    <xf numFmtId="3" fontId="48" fillId="31" borderId="9" xfId="121" applyNumberFormat="1" applyFont="1" applyFill="1" applyBorder="1" applyAlignment="1" applyProtection="1">
      <alignment horizontal="center" vertical="center" wrapText="1"/>
    </xf>
    <xf numFmtId="17" fontId="104" fillId="25" borderId="65" xfId="0" applyNumberFormat="1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177" fontId="60" fillId="25" borderId="9" xfId="121" applyNumberFormat="1" applyFont="1" applyFill="1" applyBorder="1" applyAlignment="1">
      <alignment horizontal="center" vertical="center" wrapText="1"/>
    </xf>
    <xf numFmtId="177" fontId="60" fillId="25" borderId="10" xfId="121" applyNumberFormat="1" applyFont="1" applyFill="1" applyBorder="1" applyAlignment="1">
      <alignment horizontal="center" vertical="center" wrapText="1"/>
    </xf>
    <xf numFmtId="166" fontId="60" fillId="25" borderId="9" xfId="121" applyNumberFormat="1" applyFont="1" applyFill="1" applyBorder="1" applyAlignment="1">
      <alignment horizontal="center" vertical="center" wrapText="1"/>
    </xf>
    <xf numFmtId="166" fontId="60" fillId="25" borderId="10" xfId="121" applyNumberFormat="1" applyFont="1" applyFill="1" applyBorder="1" applyAlignment="1">
      <alignment horizontal="center" vertical="center" wrapText="1"/>
    </xf>
    <xf numFmtId="0" fontId="6" fillId="0" borderId="0" xfId="121" applyFont="1" applyAlignment="1">
      <alignment wrapText="1"/>
    </xf>
    <xf numFmtId="0" fontId="9" fillId="25" borderId="9" xfId="121" applyFont="1" applyFill="1" applyBorder="1" applyAlignment="1">
      <alignment horizontal="center" vertical="center"/>
    </xf>
    <xf numFmtId="0" fontId="6" fillId="0" borderId="10" xfId="121" applyFont="1" applyBorder="1" applyAlignment="1">
      <alignment horizontal="center" vertical="center"/>
    </xf>
    <xf numFmtId="49" fontId="9" fillId="25" borderId="9" xfId="121" applyNumberFormat="1" applyFont="1" applyFill="1" applyBorder="1" applyAlignment="1">
      <alignment horizontal="center" vertical="center" wrapText="1"/>
    </xf>
    <xf numFmtId="49" fontId="6" fillId="0" borderId="10" xfId="121" applyNumberFormat="1" applyFont="1" applyBorder="1" applyAlignment="1">
      <alignment horizontal="center" vertical="center" wrapText="1"/>
    </xf>
    <xf numFmtId="0" fontId="60" fillId="25" borderId="9" xfId="121" applyFont="1" applyFill="1" applyBorder="1" applyAlignment="1">
      <alignment horizontal="center" vertical="center"/>
    </xf>
    <xf numFmtId="0" fontId="60" fillId="25" borderId="10" xfId="121" applyFont="1" applyFill="1" applyBorder="1" applyAlignment="1">
      <alignment horizontal="center" vertical="center"/>
    </xf>
    <xf numFmtId="166" fontId="61" fillId="25" borderId="9" xfId="121" applyNumberFormat="1" applyFont="1" applyFill="1" applyBorder="1" applyAlignment="1">
      <alignment horizontal="center" vertical="center" wrapText="1"/>
    </xf>
    <xf numFmtId="166" fontId="26" fillId="0" borderId="10" xfId="121" applyNumberFormat="1" applyFont="1" applyBorder="1" applyAlignment="1">
      <alignment horizontal="center" vertical="center" wrapText="1"/>
    </xf>
    <xf numFmtId="0" fontId="83" fillId="0" borderId="0" xfId="132" applyFont="1" applyBorder="1" applyAlignment="1">
      <alignment horizontal="center" vertical="center"/>
    </xf>
    <xf numFmtId="3" fontId="9" fillId="25" borderId="25" xfId="132" applyNumberFormat="1" applyFont="1" applyFill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4" fontId="181" fillId="0" borderId="0" xfId="132" applyNumberFormat="1" applyFont="1" applyFill="1" applyBorder="1" applyAlignment="1">
      <alignment horizontal="center" wrapText="1"/>
    </xf>
    <xf numFmtId="0" fontId="159" fillId="0" borderId="0" xfId="0" applyFont="1" applyFill="1" applyBorder="1" applyAlignment="1">
      <alignment horizontal="center" wrapText="1"/>
    </xf>
    <xf numFmtId="0" fontId="6" fillId="0" borderId="0" xfId="132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15" fillId="23" borderId="0" xfId="0" applyFont="1" applyFill="1" applyBorder="1" applyAlignment="1">
      <alignment horizontal="center" vertical="center"/>
    </xf>
    <xf numFmtId="0" fontId="116" fillId="0" borderId="0" xfId="0" applyFont="1" applyAlignment="1">
      <alignment horizontal="center"/>
    </xf>
    <xf numFmtId="0" fontId="113" fillId="23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9" fillId="25" borderId="22" xfId="0" applyNumberFormat="1" applyFont="1" applyFill="1" applyBorder="1" applyAlignment="1">
      <alignment horizontal="center" vertical="center" wrapText="1"/>
    </xf>
    <xf numFmtId="0" fontId="9" fillId="25" borderId="17" xfId="0" applyNumberFormat="1" applyFont="1" applyFill="1" applyBorder="1" applyAlignment="1">
      <alignment horizontal="center" vertical="center" wrapText="1"/>
    </xf>
    <xf numFmtId="0" fontId="9" fillId="25" borderId="22" xfId="0" applyNumberFormat="1" applyFont="1" applyFill="1" applyBorder="1" applyAlignment="1">
      <alignment horizontal="center" vertical="center"/>
    </xf>
    <xf numFmtId="0" fontId="9" fillId="25" borderId="17" xfId="0" applyNumberFormat="1" applyFont="1" applyFill="1" applyBorder="1" applyAlignment="1">
      <alignment horizontal="center" vertical="center"/>
    </xf>
    <xf numFmtId="0" fontId="9" fillId="25" borderId="23" xfId="0" applyNumberFormat="1" applyFont="1" applyFill="1" applyBorder="1" applyAlignment="1">
      <alignment horizontal="center" vertical="center" wrapText="1"/>
    </xf>
    <xf numFmtId="0" fontId="9" fillId="25" borderId="18" xfId="0" applyNumberFormat="1" applyFont="1" applyFill="1" applyBorder="1" applyAlignment="1">
      <alignment horizontal="center" vertical="center" wrapText="1"/>
    </xf>
    <xf numFmtId="0" fontId="6" fillId="23" borderId="0" xfId="0" applyFont="1" applyFill="1" applyAlignment="1">
      <alignment horizontal="left" wrapText="1"/>
    </xf>
    <xf numFmtId="0" fontId="162" fillId="23" borderId="22" xfId="0" applyFont="1" applyFill="1" applyBorder="1" applyAlignment="1">
      <alignment horizontal="left" wrapText="1"/>
    </xf>
    <xf numFmtId="0" fontId="162" fillId="0" borderId="22" xfId="0" applyFont="1" applyBorder="1" applyAlignment="1">
      <alignment horizontal="left" wrapText="1"/>
    </xf>
    <xf numFmtId="166" fontId="57" fillId="0" borderId="0" xfId="0" applyNumberFormat="1" applyFont="1" applyBorder="1" applyAlignment="1">
      <alignment horizontal="center" vertical="center" wrapText="1"/>
    </xf>
    <xf numFmtId="166" fontId="57" fillId="0" borderId="68" xfId="0" applyNumberFormat="1" applyFont="1" applyBorder="1" applyAlignment="1">
      <alignment horizontal="center" vertical="center" wrapText="1"/>
    </xf>
    <xf numFmtId="187" fontId="49" fillId="0" borderId="67" xfId="0" applyNumberFormat="1" applyFont="1" applyBorder="1" applyAlignment="1">
      <alignment horizontal="center" vertical="center" wrapText="1"/>
    </xf>
    <xf numFmtId="187" fontId="49" fillId="0" borderId="51" xfId="0" applyNumberFormat="1" applyFont="1" applyBorder="1" applyAlignment="1">
      <alignment horizontal="center" vertical="center" wrapText="1"/>
    </xf>
    <xf numFmtId="187" fontId="9" fillId="25" borderId="11" xfId="0" applyNumberFormat="1" applyFont="1" applyFill="1" applyBorder="1" applyAlignment="1">
      <alignment horizontal="center" vertical="center" wrapText="1"/>
    </xf>
    <xf numFmtId="0" fontId="9" fillId="25" borderId="11" xfId="0" applyFont="1" applyFill="1" applyBorder="1" applyAlignment="1">
      <alignment horizontal="center"/>
    </xf>
    <xf numFmtId="0" fontId="35" fillId="23" borderId="0" xfId="0" applyFont="1" applyFill="1" applyBorder="1" applyAlignment="1">
      <alignment horizontal="center"/>
    </xf>
    <xf numFmtId="0" fontId="58" fillId="23" borderId="0" xfId="0" applyFont="1" applyFill="1" applyBorder="1" applyAlignment="1">
      <alignment horizontal="center"/>
    </xf>
    <xf numFmtId="187" fontId="9" fillId="25" borderId="9" xfId="0" applyNumberFormat="1" applyFont="1" applyFill="1" applyBorder="1" applyAlignment="1">
      <alignment horizontal="center" vertical="center" wrapText="1"/>
    </xf>
    <xf numFmtId="187" fontId="9" fillId="25" borderId="10" xfId="0" applyNumberFormat="1" applyFont="1" applyFill="1" applyBorder="1" applyAlignment="1">
      <alignment horizontal="center" vertical="center" wrapText="1"/>
    </xf>
    <xf numFmtId="0" fontId="9" fillId="25" borderId="21" xfId="0" applyFont="1" applyFill="1" applyBorder="1" applyAlignment="1">
      <alignment horizontal="center" vertical="center"/>
    </xf>
    <xf numFmtId="0" fontId="9" fillId="25" borderId="23" xfId="0" applyFont="1" applyFill="1" applyBorder="1" applyAlignment="1">
      <alignment horizontal="center" vertical="center"/>
    </xf>
    <xf numFmtId="3" fontId="9" fillId="25" borderId="21" xfId="0" applyNumberFormat="1" applyFont="1" applyFill="1" applyBorder="1" applyAlignment="1">
      <alignment horizontal="center"/>
    </xf>
    <xf numFmtId="0" fontId="9" fillId="25" borderId="23" xfId="0" applyFont="1" applyFill="1" applyBorder="1" applyAlignment="1">
      <alignment horizontal="center"/>
    </xf>
    <xf numFmtId="0" fontId="9" fillId="25" borderId="21" xfId="0" applyFont="1" applyFill="1" applyBorder="1" applyAlignment="1">
      <alignment horizontal="center"/>
    </xf>
    <xf numFmtId="0" fontId="198" fillId="0" borderId="0" xfId="121" applyFont="1"/>
    <xf numFmtId="170" fontId="199" fillId="0" borderId="0" xfId="121" applyNumberFormat="1" applyFont="1" applyAlignment="1">
      <alignment horizontal="center" vertical="center"/>
    </xf>
  </cellXfs>
  <cellStyles count="14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 2" xfId="7" xr:uid="{00000000-0005-0000-0000-000006000000}"/>
    <cellStyle name="20% - Énfasis2 2" xfId="8" xr:uid="{00000000-0005-0000-0000-000007000000}"/>
    <cellStyle name="20% - Énfasis3 2" xfId="9" xr:uid="{00000000-0005-0000-0000-000008000000}"/>
    <cellStyle name="20% - Énfasis4 2" xfId="10" xr:uid="{00000000-0005-0000-0000-000009000000}"/>
    <cellStyle name="20% - Énfasis5 2" xfId="11" xr:uid="{00000000-0005-0000-0000-00000A000000}"/>
    <cellStyle name="20% - Énfasis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Énfasis1 2" xfId="19" xr:uid="{00000000-0005-0000-0000-000012000000}"/>
    <cellStyle name="40% - Énfasis2 2" xfId="20" xr:uid="{00000000-0005-0000-0000-000013000000}"/>
    <cellStyle name="40% - Énfasis3 2" xfId="21" xr:uid="{00000000-0005-0000-0000-000014000000}"/>
    <cellStyle name="40% - Énfasis4 2" xfId="22" xr:uid="{00000000-0005-0000-0000-000015000000}"/>
    <cellStyle name="40% - Énfasis5 2" xfId="23" xr:uid="{00000000-0005-0000-0000-000016000000}"/>
    <cellStyle name="40% - Énfasis6 2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Énfasis1 2" xfId="31" xr:uid="{00000000-0005-0000-0000-00001E000000}"/>
    <cellStyle name="60% - Énfasis2 2" xfId="32" xr:uid="{00000000-0005-0000-0000-00001F000000}"/>
    <cellStyle name="60% - Énfasis3 2" xfId="33" xr:uid="{00000000-0005-0000-0000-000020000000}"/>
    <cellStyle name="60% - Énfasis4 2" xfId="34" xr:uid="{00000000-0005-0000-0000-000021000000}"/>
    <cellStyle name="60% - Énfasis5 2" xfId="35" xr:uid="{00000000-0005-0000-0000-000022000000}"/>
    <cellStyle name="60% - Énfasis6 2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uena 2" xfId="44" xr:uid="{00000000-0005-0000-0000-00002B000000}"/>
    <cellStyle name="Calculation" xfId="45" xr:uid="{00000000-0005-0000-0000-00002C000000}"/>
    <cellStyle name="Cálculo 2" xfId="46" xr:uid="{00000000-0005-0000-0000-00002D000000}"/>
    <cellStyle name="Celda de comprobación 2" xfId="47" xr:uid="{00000000-0005-0000-0000-00002E000000}"/>
    <cellStyle name="Celda vinculada 2" xfId="48" xr:uid="{00000000-0005-0000-0000-00002F000000}"/>
    <cellStyle name="Check Cell" xfId="49" xr:uid="{00000000-0005-0000-0000-000030000000}"/>
    <cellStyle name="Encabezado 4 2" xfId="50" xr:uid="{00000000-0005-0000-0000-000031000000}"/>
    <cellStyle name="Énfasis1 2" xfId="51" xr:uid="{00000000-0005-0000-0000-000032000000}"/>
    <cellStyle name="Énfasis2 2" xfId="52" xr:uid="{00000000-0005-0000-0000-000033000000}"/>
    <cellStyle name="Énfasis3 2" xfId="53" xr:uid="{00000000-0005-0000-0000-000034000000}"/>
    <cellStyle name="Énfasis4 2" xfId="54" xr:uid="{00000000-0005-0000-0000-000035000000}"/>
    <cellStyle name="Énfasis5 2" xfId="55" xr:uid="{00000000-0005-0000-0000-000036000000}"/>
    <cellStyle name="Énfasis6 2" xfId="56" xr:uid="{00000000-0005-0000-0000-000037000000}"/>
    <cellStyle name="Entrada 2" xfId="57" xr:uid="{00000000-0005-0000-0000-000038000000}"/>
    <cellStyle name="Euro" xfId="58" xr:uid="{00000000-0005-0000-0000-000039000000}"/>
    <cellStyle name="Explanatory Text" xfId="59" xr:uid="{00000000-0005-0000-0000-00003A000000}"/>
    <cellStyle name="Good" xfId="60" xr:uid="{00000000-0005-0000-0000-00003B000000}"/>
    <cellStyle name="Heading 1" xfId="61" xr:uid="{00000000-0005-0000-0000-00003C000000}"/>
    <cellStyle name="Heading 2" xfId="62" xr:uid="{00000000-0005-0000-0000-00003D000000}"/>
    <cellStyle name="Heading 3" xfId="63" xr:uid="{00000000-0005-0000-0000-00003E000000}"/>
    <cellStyle name="Heading 4" xfId="64" xr:uid="{00000000-0005-0000-0000-00003F000000}"/>
    <cellStyle name="Incorrecto 2" xfId="65" xr:uid="{00000000-0005-0000-0000-000040000000}"/>
    <cellStyle name="Input" xfId="66" xr:uid="{00000000-0005-0000-0000-000041000000}"/>
    <cellStyle name="Linked Cell" xfId="67" xr:uid="{00000000-0005-0000-0000-000042000000}"/>
    <cellStyle name="Millares [0]" xfId="68" builtinId="6"/>
    <cellStyle name="Millares [0] 2" xfId="69" xr:uid="{00000000-0005-0000-0000-000044000000}"/>
    <cellStyle name="Millares [0] 3" xfId="70" xr:uid="{00000000-0005-0000-0000-000045000000}"/>
    <cellStyle name="Millares [0]_AFIPEN" xfId="71" xr:uid="{00000000-0005-0000-0000-000046000000}"/>
    <cellStyle name="Millares 2" xfId="72" xr:uid="{00000000-0005-0000-0000-000047000000}"/>
    <cellStyle name="Millares 2 2" xfId="73" xr:uid="{00000000-0005-0000-0000-000048000000}"/>
    <cellStyle name="Millares 2 2 2" xfId="74" xr:uid="{00000000-0005-0000-0000-000049000000}"/>
    <cellStyle name="Millares 2 3" xfId="75" xr:uid="{00000000-0005-0000-0000-00004A000000}"/>
    <cellStyle name="Millares 2 3 2" xfId="76" xr:uid="{00000000-0005-0000-0000-00004B000000}"/>
    <cellStyle name="Millares 2 3 2 2" xfId="77" xr:uid="{00000000-0005-0000-0000-00004C000000}"/>
    <cellStyle name="Millares 2 3 2 2 2" xfId="78" xr:uid="{00000000-0005-0000-0000-00004D000000}"/>
    <cellStyle name="Millares 2 3 2 3" xfId="79" xr:uid="{00000000-0005-0000-0000-00004E000000}"/>
    <cellStyle name="Millares 2 3 3" xfId="80" xr:uid="{00000000-0005-0000-0000-00004F000000}"/>
    <cellStyle name="Millares 2 4" xfId="81" xr:uid="{00000000-0005-0000-0000-000050000000}"/>
    <cellStyle name="Millares 2 4 2" xfId="82" xr:uid="{00000000-0005-0000-0000-000051000000}"/>
    <cellStyle name="Millares 2 5" xfId="83" xr:uid="{00000000-0005-0000-0000-000052000000}"/>
    <cellStyle name="Millares 2 6" xfId="84" xr:uid="{00000000-0005-0000-0000-000053000000}"/>
    <cellStyle name="Millares 3" xfId="85" xr:uid="{00000000-0005-0000-0000-000054000000}"/>
    <cellStyle name="Millares_Medias mensuales SERIE HISTORICA ACT ECONOMICA" xfId="86" xr:uid="{00000000-0005-0000-0000-000055000000}"/>
    <cellStyle name="Normal" xfId="0" builtinId="0"/>
    <cellStyle name="Normal 10" xfId="87" xr:uid="{00000000-0005-0000-0000-000057000000}"/>
    <cellStyle name="Normal 10 2" xfId="88" xr:uid="{00000000-0005-0000-0000-000058000000}"/>
    <cellStyle name="Normal 10 2 2" xfId="89" xr:uid="{00000000-0005-0000-0000-000059000000}"/>
    <cellStyle name="Normal 10 3" xfId="90" xr:uid="{00000000-0005-0000-0000-00005A000000}"/>
    <cellStyle name="Normal 11" xfId="91" xr:uid="{00000000-0005-0000-0000-00005B000000}"/>
    <cellStyle name="Normal 11 2" xfId="92" xr:uid="{00000000-0005-0000-0000-00005C000000}"/>
    <cellStyle name="Normal 12" xfId="93" xr:uid="{00000000-0005-0000-0000-00005D000000}"/>
    <cellStyle name="Normal 12 2" xfId="94" xr:uid="{00000000-0005-0000-0000-00005E000000}"/>
    <cellStyle name="Normal 13" xfId="95" xr:uid="{00000000-0005-0000-0000-00005F000000}"/>
    <cellStyle name="Normal 14" xfId="96" xr:uid="{00000000-0005-0000-0000-000060000000}"/>
    <cellStyle name="Normal 15" xfId="97" xr:uid="{00000000-0005-0000-0000-000061000000}"/>
    <cellStyle name="Normal 16" xfId="98" xr:uid="{00000000-0005-0000-0000-000062000000}"/>
    <cellStyle name="Normal 17" xfId="99" xr:uid="{00000000-0005-0000-0000-000063000000}"/>
    <cellStyle name="Normal 2" xfId="100" xr:uid="{00000000-0005-0000-0000-000064000000}"/>
    <cellStyle name="Normal 2 2" xfId="101" xr:uid="{00000000-0005-0000-0000-000065000000}"/>
    <cellStyle name="Normal 2 2 2" xfId="102" xr:uid="{00000000-0005-0000-0000-000066000000}"/>
    <cellStyle name="Normal 2 3" xfId="103" xr:uid="{00000000-0005-0000-0000-000067000000}"/>
    <cellStyle name="Normal 2 3 2" xfId="104" xr:uid="{00000000-0005-0000-0000-000068000000}"/>
    <cellStyle name="Normal 2 3 2 2" xfId="105" xr:uid="{00000000-0005-0000-0000-000069000000}"/>
    <cellStyle name="Normal 2 3 2 2 2" xfId="106" xr:uid="{00000000-0005-0000-0000-00006A000000}"/>
    <cellStyle name="Normal 2 3 2 3" xfId="107" xr:uid="{00000000-0005-0000-0000-00006B000000}"/>
    <cellStyle name="Normal 2 3 3" xfId="108" xr:uid="{00000000-0005-0000-0000-00006C000000}"/>
    <cellStyle name="Normal 2 4" xfId="109" xr:uid="{00000000-0005-0000-0000-00006D000000}"/>
    <cellStyle name="Normal 2 4 2" xfId="110" xr:uid="{00000000-0005-0000-0000-00006E000000}"/>
    <cellStyle name="Normal 2 5" xfId="111" xr:uid="{00000000-0005-0000-0000-00006F000000}"/>
    <cellStyle name="Normal 2 5 2" xfId="112" xr:uid="{00000000-0005-0000-0000-000070000000}"/>
    <cellStyle name="Normal 2 6" xfId="113" xr:uid="{00000000-0005-0000-0000-000071000000}"/>
    <cellStyle name="Normal 2 7" xfId="114" xr:uid="{00000000-0005-0000-0000-000072000000}"/>
    <cellStyle name="Normal 2 8" xfId="115" xr:uid="{00000000-0005-0000-0000-000073000000}"/>
    <cellStyle name="Normal 2 9" xfId="116" xr:uid="{00000000-0005-0000-0000-000074000000}"/>
    <cellStyle name="Normal 3" xfId="117" xr:uid="{00000000-0005-0000-0000-000075000000}"/>
    <cellStyle name="Normal 3 2" xfId="118" xr:uid="{00000000-0005-0000-0000-000076000000}"/>
    <cellStyle name="Normal 3 2 2" xfId="119" xr:uid="{00000000-0005-0000-0000-000077000000}"/>
    <cellStyle name="Normal 3 3" xfId="120" xr:uid="{00000000-0005-0000-0000-000078000000}"/>
    <cellStyle name="Normal 4" xfId="121" xr:uid="{00000000-0005-0000-0000-000079000000}"/>
    <cellStyle name="Normal 4 2" xfId="122" xr:uid="{00000000-0005-0000-0000-00007A000000}"/>
    <cellStyle name="Normal 5" xfId="123" xr:uid="{00000000-0005-0000-0000-00007B000000}"/>
    <cellStyle name="Normal 5 2" xfId="124" xr:uid="{00000000-0005-0000-0000-00007C000000}"/>
    <cellStyle name="Normal 5 3" xfId="125" xr:uid="{00000000-0005-0000-0000-00007D000000}"/>
    <cellStyle name="Normal 6" xfId="126" xr:uid="{00000000-0005-0000-0000-00007E000000}"/>
    <cellStyle name="Normal 7" xfId="127" xr:uid="{00000000-0005-0000-0000-00007F000000}"/>
    <cellStyle name="Normal 8" xfId="128" xr:uid="{00000000-0005-0000-0000-000080000000}"/>
    <cellStyle name="Normal 9" xfId="129" xr:uid="{00000000-0005-0000-0000-000081000000}"/>
    <cellStyle name="Normal 9 2" xfId="130" xr:uid="{00000000-0005-0000-0000-000082000000}"/>
    <cellStyle name="Normal_afiliaultimo FIN DE MES" xfId="131" xr:uid="{00000000-0005-0000-0000-000083000000}"/>
    <cellStyle name="Normal_AFIPEN" xfId="132" xr:uid="{00000000-0005-0000-0000-000084000000}"/>
    <cellStyle name="Normal_Medias mensuales SERIE HISTORICA ACT ECONOMICA" xfId="133" xr:uid="{00000000-0005-0000-0000-000085000000}"/>
    <cellStyle name="Notas 2" xfId="134" xr:uid="{00000000-0005-0000-0000-000086000000}"/>
    <cellStyle name="Note" xfId="135" xr:uid="{00000000-0005-0000-0000-000087000000}"/>
    <cellStyle name="Output" xfId="136" xr:uid="{00000000-0005-0000-0000-000088000000}"/>
    <cellStyle name="Porcentaje 2" xfId="137" xr:uid="{00000000-0005-0000-0000-000089000000}"/>
    <cellStyle name="Salida 2" xfId="138" xr:uid="{00000000-0005-0000-0000-00008A000000}"/>
    <cellStyle name="Texto de advertencia 2" xfId="139" xr:uid="{00000000-0005-0000-0000-00008B000000}"/>
    <cellStyle name="Texto explicativo 2" xfId="140" xr:uid="{00000000-0005-0000-0000-00008C000000}"/>
    <cellStyle name="Title" xfId="141" xr:uid="{00000000-0005-0000-0000-00008D000000}"/>
    <cellStyle name="Título 1 2" xfId="142" xr:uid="{00000000-0005-0000-0000-00008E000000}"/>
    <cellStyle name="Título 2 2" xfId="143" xr:uid="{00000000-0005-0000-0000-00008F000000}"/>
    <cellStyle name="Título 3 2" xfId="144" xr:uid="{00000000-0005-0000-0000-000090000000}"/>
    <cellStyle name="Título 4" xfId="145" xr:uid="{00000000-0005-0000-0000-000091000000}"/>
    <cellStyle name="Warning Text" xfId="146" xr:uid="{00000000-0005-0000-0000-000092000000}"/>
  </cellStyles>
  <dxfs count="1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02F-4F72-A50C-01C7E333DFA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2F-4F72-A50C-01C7E333DFAF}"/>
              </c:ext>
            </c:extLst>
          </c:dPt>
          <c:dPt>
            <c:idx val="2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02F-4F72-A50C-01C7E333DFAF}"/>
              </c:ext>
            </c:extLst>
          </c:dPt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2F-4F72-A50C-01C7E333DFA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Género!$K$225:$M$225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A02F-4F72-A50C-01C7E333D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2552448"/>
        <c:axId val="72553984"/>
      </c:barChart>
      <c:catAx>
        <c:axId val="72552448"/>
        <c:scaling>
          <c:orientation val="minMax"/>
        </c:scaling>
        <c:delete val="1"/>
        <c:axPos val="b"/>
        <c:majorTickMark val="out"/>
        <c:minorTickMark val="none"/>
        <c:tickLblPos val="none"/>
        <c:crossAx val="72553984"/>
        <c:crosses val="autoZero"/>
        <c:auto val="1"/>
        <c:lblAlgn val="ctr"/>
        <c:lblOffset val="100"/>
        <c:noMultiLvlLbl val="0"/>
      </c:catAx>
      <c:valAx>
        <c:axId val="72553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725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9-444D-8209-F5189995A0DB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9-444D-8209-F5189995A0DB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79-444D-8209-F5189995A0DB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79-444D-8209-F5189995A0DB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79-444D-8209-F5189995A0DB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79-444D-8209-F5189995A0DB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79-444D-8209-F5189995A0DB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79-444D-8209-F5189995A0DB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79-444D-8209-F5189995A0DB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79-444D-8209-F5189995A0DB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B79-444D-8209-F5189995A0DB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79-444D-8209-F5189995A0D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3B79-444D-8209-F5189995A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76126080"/>
        <c:axId val="76127616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B79-444D-8209-F5189995A0DB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B79-444D-8209-F5189995A0DB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B79-444D-8209-F5189995A0DB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B79-444D-8209-F5189995A0DB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B79-444D-8209-F5189995A0DB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B79-444D-8209-F5189995A0DB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B79-444D-8209-F5189995A0DB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B79-444D-8209-F5189995A0DB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B79-444D-8209-F5189995A0DB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B79-444D-8209-F5189995A0DB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B79-444D-8209-F5189995A0DB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B79-444D-8209-F5189995A0D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3B79-444D-8209-F5189995A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76137600"/>
        <c:axId val="76139136"/>
      </c:lineChart>
      <c:catAx>
        <c:axId val="761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127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127616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126080"/>
        <c:crosses val="autoZero"/>
        <c:crossBetween val="between"/>
      </c:valAx>
      <c:catAx>
        <c:axId val="7613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6139136"/>
        <c:crosses val="autoZero"/>
        <c:auto val="1"/>
        <c:lblAlgn val="ctr"/>
        <c:lblOffset val="100"/>
        <c:noMultiLvlLbl val="0"/>
      </c:catAx>
      <c:valAx>
        <c:axId val="7613913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7613760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C7A-4BB9-8D4F-B5D00A8CF82F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C7A-4BB9-8D4F-B5D00A8CF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6672"/>
        <c:axId val="93602944"/>
      </c:lineChart>
      <c:catAx>
        <c:axId val="93596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3602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602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35966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8B-4380-8E5E-D663E8D33647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8B-4380-8E5E-D663E8D3364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8B-4380-8E5E-D663E8D3364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8B-4380-8E5E-D663E8D3364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8B-4380-8E5E-D663E8D3364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8B-4380-8E5E-D663E8D33647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8B-4380-8E5E-D663E8D33647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8B-4380-8E5E-D663E8D3364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8B-4380-8E5E-D663E8D33647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8B-4380-8E5E-D663E8D33647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78B-4380-8E5E-D663E8D33647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8B-4380-8E5E-D663E8D33647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8B-4380-8E5E-D663E8D3364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378B-4380-8E5E-D663E8D33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6442240"/>
        <c:axId val="76452224"/>
      </c:barChart>
      <c:catAx>
        <c:axId val="764422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76452224"/>
        <c:crosses val="autoZero"/>
        <c:auto val="0"/>
        <c:lblAlgn val="ctr"/>
        <c:lblOffset val="100"/>
        <c:noMultiLvlLbl val="0"/>
      </c:catAx>
      <c:valAx>
        <c:axId val="7645222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7644224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2F-4ACE-84E2-E4BEBC2B11F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2F-4ACE-84E2-E4BEBC2B11F0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2F-4ACE-84E2-E4BEBC2B11F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2F-4ACE-84E2-E4BEBC2B11F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2F-4ACE-84E2-E4BEBC2B11F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2F-4ACE-84E2-E4BEBC2B11F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2F-4ACE-84E2-E4BEBC2B11F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2F-4ACE-84E2-E4BEBC2B11F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2F-4ACE-84E2-E4BEBC2B11F0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2F-4ACE-84E2-E4BEBC2B11F0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2F-4ACE-84E2-E4BEBC2B11F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142F-4ACE-84E2-E4BEBC2B1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6582912"/>
        <c:axId val="76584448"/>
      </c:barChart>
      <c:catAx>
        <c:axId val="765829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76584448"/>
        <c:crosses val="autoZero"/>
        <c:auto val="1"/>
        <c:lblAlgn val="ctr"/>
        <c:lblOffset val="100"/>
        <c:noMultiLvlLbl val="0"/>
      </c:catAx>
      <c:valAx>
        <c:axId val="7658444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7658291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43-4811-AA9A-8F35A886710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43-4811-AA9A-8F35A886710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43-4811-AA9A-8F35A886710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43-4811-AA9A-8F35A886710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43-4811-AA9A-8F35A886710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43-4811-AA9A-8F35A886710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43-4811-AA9A-8F35A886710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43-4811-AA9A-8F35A886710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43-4811-AA9A-8F35A886710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43-4811-AA9A-8F35A886710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43-4811-AA9A-8F35A886710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43-4811-AA9A-8F35A886710D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43-4811-AA9A-8F35A886710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9F43-4811-AA9A-8F35A8867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6658944"/>
        <c:axId val="82579456"/>
      </c:barChart>
      <c:catAx>
        <c:axId val="766589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82579456"/>
        <c:crosses val="autoZero"/>
        <c:auto val="0"/>
        <c:lblAlgn val="ctr"/>
        <c:lblOffset val="100"/>
        <c:noMultiLvlLbl val="0"/>
      </c:catAx>
      <c:valAx>
        <c:axId val="8257945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766589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70C-4AA2-A561-B6DC5BF87452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0C-4AA2-A561-B6DC5BF87452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0C-4AA2-A561-B6DC5BF87452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0C-4AA2-A561-B6DC5BF87452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0C-4AA2-A561-B6DC5BF87452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0C-4AA2-A561-B6DC5BF87452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0C-4AA2-A561-B6DC5BF87452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0C-4AA2-A561-B6DC5BF87452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0C-4AA2-A561-B6DC5BF87452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0C-4AA2-A561-B6DC5BF87452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0C-4AA2-A561-B6DC5BF87452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0C-4AA2-A561-B6DC5BF87452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0C-4AA2-A561-B6DC5BF87452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0C-4AA2-A561-B6DC5BF8745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D70C-4AA2-A561-B6DC5BF87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0535424"/>
        <c:axId val="110536960"/>
      </c:barChart>
      <c:catAx>
        <c:axId val="1105354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10536960"/>
        <c:crosses val="autoZero"/>
        <c:auto val="1"/>
        <c:lblAlgn val="ctr"/>
        <c:lblOffset val="100"/>
        <c:noMultiLvlLbl val="0"/>
      </c:catAx>
      <c:valAx>
        <c:axId val="11053696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1053542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C3-4027-B489-32805886FE9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C3-4027-B489-32805886FE9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C3-4027-B489-32805886FE9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C3-4027-B489-32805886FE9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C3-4027-B489-32805886FE9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C3-4027-B489-32805886FE9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C3-4027-B489-32805886FE9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C3-4027-B489-32805886FE9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C3-4027-B489-32805886FE9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C3-4027-B489-32805886FE9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4C3-4027-B489-32805886FE9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C3-4027-B489-32805886FE93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4C3-4027-B489-32805886FE9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34C3-4027-B489-32805886F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6291072"/>
        <c:axId val="76317440"/>
      </c:barChart>
      <c:catAx>
        <c:axId val="762910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76317440"/>
        <c:crosses val="autoZero"/>
        <c:auto val="0"/>
        <c:lblAlgn val="ctr"/>
        <c:lblOffset val="100"/>
        <c:noMultiLvlLbl val="0"/>
      </c:catAx>
      <c:valAx>
        <c:axId val="7631744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7629107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51-4F0B-8B0F-44DB7FC2411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51-4F0B-8B0F-44DB7FC24110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51-4F0B-8B0F-44DB7FC2411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51-4F0B-8B0F-44DB7FC2411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51-4F0B-8B0F-44DB7FC2411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51-4F0B-8B0F-44DB7FC2411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51-4F0B-8B0F-44DB7FC2411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51-4F0B-8B0F-44DB7FC2411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51-4F0B-8B0F-44DB7FC24110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51-4F0B-8B0F-44DB7FC24110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51-4F0B-8B0F-44DB7FC2411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5D51-4F0B-8B0F-44DB7FC24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6378496"/>
        <c:axId val="76380032"/>
      </c:barChart>
      <c:catAx>
        <c:axId val="763784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76380032"/>
        <c:crosses val="autoZero"/>
        <c:auto val="1"/>
        <c:lblAlgn val="ctr"/>
        <c:lblOffset val="100"/>
        <c:noMultiLvlLbl val="0"/>
      </c:catAx>
      <c:valAx>
        <c:axId val="7638003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7637849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DE-4F0D-B564-067459D6D05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E-4F0D-B564-067459D6D05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DE-4F0D-B564-067459D6D05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E-4F0D-B564-067459D6D05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DE-4F0D-B564-067459D6D05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E-4F0D-B564-067459D6D05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DE-4F0D-B564-067459D6D05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DE-4F0D-B564-067459D6D05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2DE-4F0D-B564-067459D6D05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DE-4F0D-B564-067459D6D05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DE-4F0D-B564-067459D6D05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DE-4F0D-B564-067459D6D054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2DE-4F0D-B564-067459D6D05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62DE-4F0D-B564-067459D6D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6491392"/>
        <c:axId val="76513664"/>
      </c:barChart>
      <c:catAx>
        <c:axId val="764913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76513664"/>
        <c:crosses val="autoZero"/>
        <c:auto val="0"/>
        <c:lblAlgn val="ctr"/>
        <c:lblOffset val="100"/>
        <c:noMultiLvlLbl val="0"/>
      </c:catAx>
      <c:valAx>
        <c:axId val="7651366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7649139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B6A-4D76-B913-28B67C6DD567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6A-4D76-B913-28B67C6DD567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6A-4D76-B913-28B67C6DD567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6A-4D76-B913-28B67C6DD56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6A-4D76-B913-28B67C6DD56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6A-4D76-B913-28B67C6DD56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6A-4D76-B913-28B67C6DD56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6A-4D76-B913-28B67C6DD567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6A-4D76-B913-28B67C6DD567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B6A-4D76-B913-28B67C6DD56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6A-4D76-B913-28B67C6DD567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6A-4D76-B913-28B67C6DD567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6A-4D76-B913-28B67C6DD567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6A-4D76-B913-28B67C6DD56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EB6A-4D76-B913-28B67C6DD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76727424"/>
        <c:axId val="76728960"/>
      </c:barChart>
      <c:catAx>
        <c:axId val="767274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76728960"/>
        <c:crosses val="autoZero"/>
        <c:auto val="1"/>
        <c:lblAlgn val="ctr"/>
        <c:lblOffset val="100"/>
        <c:noMultiLvlLbl val="0"/>
      </c:catAx>
      <c:valAx>
        <c:axId val="7672896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7672742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20384645366077594"/>
          <c:w val="1"/>
          <c:h val="0.6361490563156686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5.7136384303772833E-3"/>
                  <c:y val="0.1975789729694335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99-477E-9617-6007C758AFA0}"/>
                </c:ext>
              </c:extLst>
            </c:dLbl>
            <c:dLbl>
              <c:idx val="1"/>
              <c:layout>
                <c:manualLayout>
                  <c:x val="-1.3569311319343347E-2"/>
                  <c:y val="-0.2418752397017875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9-477E-9617-6007C758AFA0}"/>
                </c:ext>
              </c:extLst>
            </c:dLbl>
            <c:numFmt formatCode="0.00%" sourceLinked="0"/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Género!$C$197:$C$198</c:f>
            </c:multiLvlStrRef>
          </c:cat>
          <c:val>
            <c:numRef>
              <c:f>Género!$D$197:$D$198</c:f>
            </c:numRef>
          </c:val>
          <c:extLst>
            <c:ext xmlns:c16="http://schemas.microsoft.com/office/drawing/2014/chart" uri="{C3380CC4-5D6E-409C-BE32-E72D297353CC}">
              <c16:uniqueId val="{00000002-B899-477E-9617-6007C758A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AE0-4392-A87E-DAECECF3945C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E0-4392-A87E-DAECECF3945C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E0-4392-A87E-DAECECF3945C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E0-4392-A87E-DAECECF3945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E0-4392-A87E-DAECECF3945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E0-4392-A87E-DAECECF3945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E0-4392-A87E-DAECECF3945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E0-4392-A87E-DAECECF3945C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E0-4392-A87E-DAECECF3945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E0-4392-A87E-DAECECF3945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E0-4392-A87E-DAECECF3945C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E0-4392-A87E-DAECECF3945C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E0-4392-A87E-DAECECF3945C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E0-4392-A87E-DAECECF3945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1AE0-4392-A87E-DAECECF39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82730368"/>
        <c:axId val="82756736"/>
      </c:barChart>
      <c:catAx>
        <c:axId val="827303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82756736"/>
        <c:crosses val="autoZero"/>
        <c:auto val="1"/>
        <c:lblAlgn val="ctr"/>
        <c:lblOffset val="100"/>
        <c:noMultiLvlLbl val="0"/>
      </c:catAx>
      <c:valAx>
        <c:axId val="8275673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8273036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470-4C5B-B775-FB56758C611D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70-4C5B-B775-FB56758C611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0-4C5B-B775-FB56758C611D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70-4C5B-B775-FB56758C611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70-4C5B-B775-FB56758C611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70-4C5B-B775-FB56758C611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70-4C5B-B775-FB56758C611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70-4C5B-B775-FB56758C611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70-4C5B-B775-FB56758C611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70-4C5B-B775-FB56758C611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70-4C5B-B775-FB56758C611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70-4C5B-B775-FB56758C611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70-4C5B-B775-FB56758C611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70-4C5B-B775-FB56758C611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6470-4C5B-B775-FB56758C6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0741376"/>
        <c:axId val="110742912"/>
      </c:barChart>
      <c:catAx>
        <c:axId val="1107413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10742912"/>
        <c:crosses val="autoZero"/>
        <c:auto val="1"/>
        <c:lblAlgn val="ctr"/>
        <c:lblOffset val="100"/>
        <c:noMultiLvlLbl val="0"/>
      </c:catAx>
      <c:valAx>
        <c:axId val="11074291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1074137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18F-42B9-9BA9-AFB2FD67A6EC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8F-42B9-9BA9-AFB2FD67A6EC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8F-42B9-9BA9-AFB2FD67A6EC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8F-42B9-9BA9-AFB2FD67A6E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8F-42B9-9BA9-AFB2FD67A6E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8F-42B9-9BA9-AFB2FD67A6E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8F-42B9-9BA9-AFB2FD67A6E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8F-42B9-9BA9-AFB2FD67A6EC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8F-42B9-9BA9-AFB2FD67A6E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8F-42B9-9BA9-AFB2FD67A6E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8F-42B9-9BA9-AFB2FD67A6EC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18F-42B9-9BA9-AFB2FD67A6EC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18F-42B9-9BA9-AFB2FD67A6EC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18F-42B9-9BA9-AFB2FD67A6E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518F-42B9-9BA9-AFB2FD67A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0825856"/>
        <c:axId val="110827392"/>
      </c:barChart>
      <c:catAx>
        <c:axId val="1108258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10827392"/>
        <c:crosses val="autoZero"/>
        <c:auto val="1"/>
        <c:lblAlgn val="ctr"/>
        <c:lblOffset val="100"/>
        <c:noMultiLvlLbl val="0"/>
      </c:catAx>
      <c:valAx>
        <c:axId val="1108273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108258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DD9-471C-882A-31F35A847F0A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D9-471C-882A-31F35A847F0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D9-471C-882A-31F35A847F0A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D9-471C-882A-31F35A847F0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D9-471C-882A-31F35A847F0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D9-471C-882A-31F35A847F0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D9-471C-882A-31F35A847F0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D9-471C-882A-31F35A847F0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D9-471C-882A-31F35A847F0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D9-471C-882A-31F35A847F0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D9-471C-882A-31F35A847F0A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D9-471C-882A-31F35A847F0A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D9-471C-882A-31F35A847F0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D9-471C-882A-31F35A847F0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2DD9-471C-882A-31F35A847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0901888"/>
        <c:axId val="110915968"/>
      </c:barChart>
      <c:catAx>
        <c:axId val="1109018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10915968"/>
        <c:crosses val="autoZero"/>
        <c:auto val="1"/>
        <c:lblAlgn val="ctr"/>
        <c:lblOffset val="100"/>
        <c:noMultiLvlLbl val="0"/>
      </c:catAx>
      <c:valAx>
        <c:axId val="11091596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1090188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484-4D88-AA6C-123CC6F44E0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84-4D88-AA6C-123CC6F44E0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84-4D88-AA6C-123CC6F44E0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84-4D88-AA6C-123CC6F44E0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84-4D88-AA6C-123CC6F44E0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84-4D88-AA6C-123CC6F44E0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84-4D88-AA6C-123CC6F44E0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84-4D88-AA6C-123CC6F44E0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84-4D88-AA6C-123CC6F44E0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84-4D88-AA6C-123CC6F44E0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84-4D88-AA6C-123CC6F44E0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484-4D88-AA6C-123CC6F44E0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84-4D88-AA6C-123CC6F44E0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484-4D88-AA6C-123CC6F44E0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7484-4D88-AA6C-123CC6F44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0969984"/>
        <c:axId val="110971520"/>
      </c:barChart>
      <c:catAx>
        <c:axId val="1109699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10971520"/>
        <c:crosses val="autoZero"/>
        <c:auto val="1"/>
        <c:lblAlgn val="ctr"/>
        <c:lblOffset val="100"/>
        <c:noMultiLvlLbl val="0"/>
      </c:catAx>
      <c:valAx>
        <c:axId val="11097152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1096998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E1D-4C5B-89A1-039BBFCDC5C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1D-4C5B-89A1-039BBFCDC5C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1D-4C5B-89A1-039BBFCDC5C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1D-4C5B-89A1-039BBFCDC5C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1D-4C5B-89A1-039BBFCDC5C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1D-4C5B-89A1-039BBFCDC5C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1D-4C5B-89A1-039BBFCDC5C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1D-4C5B-89A1-039BBFCDC5C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1D-4C5B-89A1-039BBFCDC5C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1D-4C5B-89A1-039BBFCDC5C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1D-4C5B-89A1-039BBFCDC5C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1D-4C5B-89A1-039BBFCDC5C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1D-4C5B-89A1-039BBFCDC5C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1D-4C5B-89A1-039BBFCDC5C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7E1D-4C5B-89A1-039BBFCDC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1013248"/>
        <c:axId val="111064192"/>
      </c:barChart>
      <c:catAx>
        <c:axId val="1110132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11064192"/>
        <c:crosses val="autoZero"/>
        <c:auto val="1"/>
        <c:lblAlgn val="ctr"/>
        <c:lblOffset val="100"/>
        <c:noMultiLvlLbl val="0"/>
      </c:catAx>
      <c:valAx>
        <c:axId val="1110641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1101324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2030237077083"/>
          <c:y val="3.9837259043451756E-2"/>
          <c:w val="0.87851507687590202"/>
          <c:h val="0.724581741052251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Admón!$I$6</c:f>
              <c:strCache>
                <c:ptCount val="1"/>
                <c:pt idx="0">
                  <c:v>Administración Estatal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0697581052013499E-3"/>
                  <c:y val="-3.734951691842700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69-4DEC-992E-BC55F61CB209}"/>
                </c:ext>
              </c:extLst>
            </c:dLbl>
            <c:dLbl>
              <c:idx val="1"/>
              <c:layout>
                <c:manualLayout>
                  <c:x val="-1.0830771207268159E-3"/>
                  <c:y val="-5.38723311440164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69-4DEC-992E-BC55F61CB20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Admón!$J$5:$K$5</c:f>
              <c:strCache>
                <c:ptCount val="2"/>
                <c:pt idx="0">
                  <c:v>Marzo
 2019</c:v>
                </c:pt>
                <c:pt idx="1">
                  <c:v>Marzo
 2020</c:v>
                </c:pt>
              </c:strCache>
            </c:strRef>
          </c:cat>
          <c:val>
            <c:numRef>
              <c:f>Admón!$J$6:$K$6</c:f>
              <c:numCache>
                <c:formatCode>0.00%</c:formatCode>
                <c:ptCount val="2"/>
                <c:pt idx="0">
                  <c:v>0.13205081079158729</c:v>
                </c:pt>
                <c:pt idx="1">
                  <c:v>0.13546733246487838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69-4DEC-992E-BC55F61CB209}"/>
            </c:ext>
          </c:extLst>
        </c:ser>
        <c:ser>
          <c:idx val="1"/>
          <c:order val="1"/>
          <c:tx>
            <c:strRef>
              <c:f>Admón!$I$7</c:f>
              <c:strCache>
                <c:ptCount val="1"/>
                <c:pt idx="0">
                  <c:v>Administración Autónomica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9326631758930034E-4"/>
                  <c:y val="3.533250390048586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69-4DEC-992E-BC55F61CB209}"/>
                </c:ext>
              </c:extLst>
            </c:dLbl>
            <c:dLbl>
              <c:idx val="1"/>
              <c:layout>
                <c:manualLayout>
                  <c:x val="-1.1484798893682707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69-4DEC-992E-BC55F61CB20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Admón!$J$5:$K$5</c:f>
              <c:strCache>
                <c:ptCount val="2"/>
                <c:pt idx="0">
                  <c:v>Marzo
 2019</c:v>
                </c:pt>
                <c:pt idx="1">
                  <c:v>Marzo
 2020</c:v>
                </c:pt>
              </c:strCache>
            </c:strRef>
          </c:cat>
          <c:val>
            <c:numRef>
              <c:f>Admón!$J$7:$K$7</c:f>
              <c:numCache>
                <c:formatCode>0.00%</c:formatCode>
                <c:ptCount val="2"/>
                <c:pt idx="0">
                  <c:v>0.58918615895280912</c:v>
                </c:pt>
                <c:pt idx="1">
                  <c:v>0.59686401904290476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69-4DEC-992E-BC55F61CB209}"/>
            </c:ext>
          </c:extLst>
        </c:ser>
        <c:ser>
          <c:idx val="2"/>
          <c:order val="2"/>
          <c:tx>
            <c:strRef>
              <c:f>Admón!$I$8</c:f>
              <c:strCache>
                <c:ptCount val="1"/>
                <c:pt idx="0">
                  <c:v>Administración Local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4.5413791818306121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69-4DEC-992E-BC55F61CB20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Admón!$J$5:$K$5</c:f>
              <c:strCache>
                <c:ptCount val="2"/>
                <c:pt idx="0">
                  <c:v>Marzo
 2019</c:v>
                </c:pt>
                <c:pt idx="1">
                  <c:v>Marzo
 2020</c:v>
                </c:pt>
              </c:strCache>
            </c:strRef>
          </c:cat>
          <c:val>
            <c:numRef>
              <c:f>Admón!$J$8:$K$8</c:f>
              <c:numCache>
                <c:formatCode>0.00%</c:formatCode>
                <c:ptCount val="2"/>
                <c:pt idx="0">
                  <c:v>0.27876302629176553</c:v>
                </c:pt>
                <c:pt idx="1">
                  <c:v>0.26766864849221689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69-4DEC-992E-BC55F61CB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988160"/>
        <c:axId val="88027904"/>
      </c:barChart>
      <c:catAx>
        <c:axId val="9698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88027904"/>
        <c:crosses val="autoZero"/>
        <c:auto val="1"/>
        <c:lblAlgn val="ctr"/>
        <c:lblOffset val="100"/>
        <c:noMultiLvlLbl val="1"/>
      </c:catAx>
      <c:valAx>
        <c:axId val="88027904"/>
        <c:scaling>
          <c:orientation val="minMax"/>
          <c:max val="1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96988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0606146011095909E-2"/>
          <c:y val="0.88889118533809042"/>
          <c:w val="0.82684099200852279"/>
          <c:h val="7.4074265444840873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mbria"/>
              <a:ea typeface="Cambria"/>
              <a:cs typeface="Cambria"/>
            </a:defRPr>
          </a:pPr>
          <a:endParaRPr lang="es-ES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mbria"/>
          <a:ea typeface="Cambria"/>
          <a:cs typeface="Cambria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C3-4ED7-BD65-F0D0ED85D3E3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C3-4ED7-BD65-F0D0ED85D3E3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C3-4ED7-BD65-F0D0ED85D3E3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C3-4ED7-BD65-F0D0ED85D3E3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C3-4ED7-BD65-F0D0ED85D3E3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C3-4ED7-BD65-F0D0ED85D3E3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C3-4ED7-BD65-F0D0ED85D3E3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C3-4ED7-BD65-F0D0ED85D3E3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C3-4ED7-BD65-F0D0ED85D3E3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C3-4ED7-BD65-F0D0ED85D3E3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C3-4ED7-BD65-F0D0ED85D3E3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C3-4ED7-BD65-F0D0ED85D3E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FFC3-4ED7-BD65-F0D0ED85D3E3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FC3-4ED7-BD65-F0D0ED85D3E3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FC3-4ED7-BD65-F0D0ED85D3E3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FC3-4ED7-BD65-F0D0ED85D3E3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FC3-4ED7-BD65-F0D0ED85D3E3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FC3-4ED7-BD65-F0D0ED85D3E3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FC3-4ED7-BD65-F0D0ED85D3E3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FC3-4ED7-BD65-F0D0ED85D3E3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FC3-4ED7-BD65-F0D0ED85D3E3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FC3-4ED7-BD65-F0D0ED85D3E3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FC3-4ED7-BD65-F0D0ED85D3E3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FC3-4ED7-BD65-F0D0ED85D3E3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FC3-4ED7-BD65-F0D0ED85D3E3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FFC3-4ED7-BD65-F0D0ED85D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88650112"/>
        <c:axId val="88651648"/>
      </c:lineChart>
      <c:catAx>
        <c:axId val="8865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8651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651648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8650112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92-4ED0-B87A-CEAB517FE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6948608"/>
        <c:axId val="96950144"/>
      </c:barChart>
      <c:catAx>
        <c:axId val="969486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6950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9501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69486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A4-4A78-A81E-E07E29765281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A4-4A78-A81E-E07E29765281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A4-4A78-A81E-E07E29765281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A4-4A78-A81E-E07E29765281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A4-4A78-A81E-E07E29765281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A4-4A78-A81E-E07E29765281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A4-4A78-A81E-E07E29765281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A4-4A78-A81E-E07E29765281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A4-4A78-A81E-E07E29765281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A4-4A78-A81E-E07E29765281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A4-4A78-A81E-E07E29765281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A4-4A78-A81E-E07E2976528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9CA4-4A78-A81E-E07E29765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88792064"/>
        <c:axId val="89330432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CA4-4A78-A81E-E07E29765281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CA4-4A78-A81E-E07E29765281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CA4-4A78-A81E-E07E29765281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CA4-4A78-A81E-E07E29765281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CA4-4A78-A81E-E07E29765281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CA4-4A78-A81E-E07E29765281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CA4-4A78-A81E-E07E29765281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CA4-4A78-A81E-E07E29765281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CA4-4A78-A81E-E07E29765281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CA4-4A78-A81E-E07E29765281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CA4-4A78-A81E-E07E29765281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CA4-4A78-A81E-E07E2976528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9CA4-4A78-A81E-E07E29765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89331968"/>
        <c:axId val="89337856"/>
      </c:lineChart>
      <c:catAx>
        <c:axId val="887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33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330432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8792064"/>
        <c:crosses val="autoZero"/>
        <c:crossBetween val="between"/>
      </c:valAx>
      <c:catAx>
        <c:axId val="89331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9337856"/>
        <c:crosses val="autoZero"/>
        <c:auto val="1"/>
        <c:lblAlgn val="ctr"/>
        <c:lblOffset val="100"/>
        <c:noMultiLvlLbl val="0"/>
      </c:catAx>
      <c:valAx>
        <c:axId val="8933785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8933196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CE7B-4BB1-B5C1-939ACB9078D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Género!$C$203:$D$203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Género!$C$202:$D$202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E7B-4BB1-B5C1-939ACB9078D1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Género!$C$204:$D$204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Género!$C$202:$D$202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E7B-4BB1-B5C1-939ACB907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2725248"/>
        <c:axId val="72726784"/>
      </c:barChart>
      <c:catAx>
        <c:axId val="72725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2726784"/>
        <c:crosses val="autoZero"/>
        <c:auto val="1"/>
        <c:lblAlgn val="ctr"/>
        <c:lblOffset val="100"/>
        <c:noMultiLvlLbl val="0"/>
      </c:catAx>
      <c:valAx>
        <c:axId val="7272678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72725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BEB-466E-8E3A-5B73E2EFCC40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BEB-466E-8E3A-5B73E2EFC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71008"/>
        <c:axId val="89372928"/>
      </c:lineChart>
      <c:catAx>
        <c:axId val="893710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37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372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3710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3A-43A8-BB5C-67541A0C8B5D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3A-43A8-BB5C-67541A0C8B5D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3A-43A8-BB5C-67541A0C8B5D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3A-43A8-BB5C-67541A0C8B5D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3A-43A8-BB5C-67541A0C8B5D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3A-43A8-BB5C-67541A0C8B5D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3A-43A8-BB5C-67541A0C8B5D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3A-43A8-BB5C-67541A0C8B5D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D3A-43A8-BB5C-67541A0C8B5D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3A-43A8-BB5C-67541A0C8B5D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3A-43A8-BB5C-67541A0C8B5D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3A-43A8-BB5C-67541A0C8B5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0D3A-43A8-BB5C-67541A0C8B5D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D3A-43A8-BB5C-67541A0C8B5D}"/>
                </c:ext>
              </c:extLst>
            </c:dLbl>
            <c:dLbl>
              <c:idx val="1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D3A-43A8-BB5C-67541A0C8B5D}"/>
                </c:ext>
              </c:extLst>
            </c:dLbl>
            <c:dLbl>
              <c:idx val="2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D3A-43A8-BB5C-67541A0C8B5D}"/>
                </c:ext>
              </c:extLst>
            </c:dLbl>
            <c:dLbl>
              <c:idx val="3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D3A-43A8-BB5C-67541A0C8B5D}"/>
                </c:ext>
              </c:extLst>
            </c:dLbl>
            <c:dLbl>
              <c:idx val="4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D3A-43A8-BB5C-67541A0C8B5D}"/>
                </c:ext>
              </c:extLst>
            </c:dLbl>
            <c:dLbl>
              <c:idx val="5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D3A-43A8-BB5C-67541A0C8B5D}"/>
                </c:ext>
              </c:extLst>
            </c:dLbl>
            <c:dLbl>
              <c:idx val="6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D3A-43A8-BB5C-67541A0C8B5D}"/>
                </c:ext>
              </c:extLst>
            </c:dLbl>
            <c:dLbl>
              <c:idx val="7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D3A-43A8-BB5C-67541A0C8B5D}"/>
                </c:ext>
              </c:extLst>
            </c:dLbl>
            <c:dLbl>
              <c:idx val="8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D3A-43A8-BB5C-67541A0C8B5D}"/>
                </c:ext>
              </c:extLst>
            </c:dLbl>
            <c:dLbl>
              <c:idx val="9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D3A-43A8-BB5C-67541A0C8B5D}"/>
                </c:ext>
              </c:extLst>
            </c:dLbl>
            <c:dLbl>
              <c:idx val="1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D3A-43A8-BB5C-67541A0C8B5D}"/>
                </c:ext>
              </c:extLst>
            </c:dLbl>
            <c:dLbl>
              <c:idx val="11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66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D3A-43A8-BB5C-67541A0C8B5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0D3A-43A8-BB5C-67541A0C8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89545728"/>
        <c:axId val="89563904"/>
      </c:lineChart>
      <c:catAx>
        <c:axId val="8954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563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563904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545728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EBE-4653-8DCA-92F915627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89582592"/>
        <c:axId val="89613056"/>
      </c:barChart>
      <c:catAx>
        <c:axId val="895825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61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613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895825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EA-4DDA-AE97-2627AAEE54B2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EA-4DDA-AE97-2627AAEE54B2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EA-4DDA-AE97-2627AAEE54B2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EA-4DDA-AE97-2627AAEE54B2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EA-4DDA-AE97-2627AAEE54B2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EA-4DDA-AE97-2627AAEE54B2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EA-4DDA-AE97-2627AAEE54B2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EA-4DDA-AE97-2627AAEE54B2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EA-4DDA-AE97-2627AAEE54B2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EA-4DDA-AE97-2627AAEE54B2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EA-4DDA-AE97-2627AAEE54B2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EA-4DDA-AE97-2627AAEE54B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03EA-4DDA-AE97-2627AAEE5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89712512"/>
        <c:axId val="89714048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EA-4DDA-AE97-2627AAEE54B2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EA-4DDA-AE97-2627AAEE54B2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3EA-4DDA-AE97-2627AAEE54B2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3EA-4DDA-AE97-2627AAEE54B2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3EA-4DDA-AE97-2627AAEE54B2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3EA-4DDA-AE97-2627AAEE54B2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3EA-4DDA-AE97-2627AAEE54B2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3EA-4DDA-AE97-2627AAEE54B2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3EA-4DDA-AE97-2627AAEE54B2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3EA-4DDA-AE97-2627AAEE54B2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3EA-4DDA-AE97-2627AAEE54B2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3EA-4DDA-AE97-2627AAEE54B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03EA-4DDA-AE97-2627AAEE5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89740416"/>
        <c:axId val="89741952"/>
      </c:lineChart>
      <c:catAx>
        <c:axId val="8971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71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714048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712512"/>
        <c:crosses val="autoZero"/>
        <c:crossBetween val="between"/>
      </c:valAx>
      <c:catAx>
        <c:axId val="89740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9741952"/>
        <c:crosses val="autoZero"/>
        <c:auto val="1"/>
        <c:lblAlgn val="ctr"/>
        <c:lblOffset val="100"/>
        <c:noMultiLvlLbl val="0"/>
      </c:catAx>
      <c:valAx>
        <c:axId val="8974195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89740416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F15-4BD1-AF27-A43D26372558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15-4BD1-AF27-A43D26372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83296"/>
        <c:axId val="89851008"/>
      </c:lineChart>
      <c:catAx>
        <c:axId val="897832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851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851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7832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B2-4369-BE4D-278992C06621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B2-4369-BE4D-278992C06621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B2-4369-BE4D-278992C06621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B2-4369-BE4D-278992C06621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B2-4369-BE4D-278992C06621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B2-4369-BE4D-278992C06621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B2-4369-BE4D-278992C06621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B2-4369-BE4D-278992C06621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B2-4369-BE4D-278992C06621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B2-4369-BE4D-278992C06621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B2-4369-BE4D-278992C06621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B2-4369-BE4D-278992C0662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C9B2-4369-BE4D-278992C06621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B2-4369-BE4D-278992C06621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B2-4369-BE4D-278992C06621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9B2-4369-BE4D-278992C06621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9B2-4369-BE4D-278992C06621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9B2-4369-BE4D-278992C06621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9B2-4369-BE4D-278992C06621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9B2-4369-BE4D-278992C06621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9B2-4369-BE4D-278992C06621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9B2-4369-BE4D-278992C06621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9B2-4369-BE4D-278992C06621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9B2-4369-BE4D-278992C06621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9B2-4369-BE4D-278992C06621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C9B2-4369-BE4D-278992C06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89950464"/>
        <c:axId val="89968640"/>
      </c:lineChart>
      <c:catAx>
        <c:axId val="899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968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968640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950464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14D-45A4-B705-83BF80CA3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89987328"/>
        <c:axId val="89997312"/>
      </c:barChart>
      <c:catAx>
        <c:axId val="899873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997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997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89987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D6-4D86-9A9C-3A36761C7D81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D6-4D86-9A9C-3A36761C7D81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D6-4D86-9A9C-3A36761C7D81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D6-4D86-9A9C-3A36761C7D81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D6-4D86-9A9C-3A36761C7D81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D6-4D86-9A9C-3A36761C7D81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D6-4D86-9A9C-3A36761C7D81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D6-4D86-9A9C-3A36761C7D81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D6-4D86-9A9C-3A36761C7D81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D6-4D86-9A9C-3A36761C7D81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D6-4D86-9A9C-3A36761C7D81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D6-4D86-9A9C-3A36761C7D8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1ED6-4D86-9A9C-3A36761C7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90109056"/>
        <c:axId val="90110592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ED6-4D86-9A9C-3A36761C7D81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ED6-4D86-9A9C-3A36761C7D81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ED6-4D86-9A9C-3A36761C7D81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ED6-4D86-9A9C-3A36761C7D81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ED6-4D86-9A9C-3A36761C7D81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ED6-4D86-9A9C-3A36761C7D81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ED6-4D86-9A9C-3A36761C7D81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ED6-4D86-9A9C-3A36761C7D81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ED6-4D86-9A9C-3A36761C7D81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ED6-4D86-9A9C-3A36761C7D81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ED6-4D86-9A9C-3A36761C7D81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ED6-4D86-9A9C-3A36761C7D8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1ED6-4D86-9A9C-3A36761C7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90395008"/>
        <c:axId val="90396544"/>
      </c:lineChart>
      <c:catAx>
        <c:axId val="9010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1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110592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109056"/>
        <c:crosses val="autoZero"/>
        <c:crossBetween val="between"/>
      </c:valAx>
      <c:catAx>
        <c:axId val="90395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0396544"/>
        <c:crosses val="autoZero"/>
        <c:auto val="1"/>
        <c:lblAlgn val="ctr"/>
        <c:lblOffset val="100"/>
        <c:noMultiLvlLbl val="0"/>
      </c:catAx>
      <c:valAx>
        <c:axId val="9039654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9039500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DF2-4D84-B500-7EB206B32820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DF2-4D84-B500-7EB206B32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29696"/>
        <c:axId val="90431872"/>
      </c:lineChart>
      <c:catAx>
        <c:axId val="904296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43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431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4296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44-4E61-9B2D-FE3C93D13C78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44-4E61-9B2D-FE3C93D13C78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44-4E61-9B2D-FE3C93D13C78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44-4E61-9B2D-FE3C93D13C78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44-4E61-9B2D-FE3C93D13C78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44-4E61-9B2D-FE3C93D13C78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44-4E61-9B2D-FE3C93D13C78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44-4E61-9B2D-FE3C93D13C78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44-4E61-9B2D-FE3C93D13C78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44-4E61-9B2D-FE3C93D13C78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44-4E61-9B2D-FE3C93D13C78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44-4E61-9B2D-FE3C93D13C7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A544-4E61-9B2D-FE3C93D13C78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544-4E61-9B2D-FE3C93D13C78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44-4E61-9B2D-FE3C93D13C78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44-4E61-9B2D-FE3C93D13C78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44-4E61-9B2D-FE3C93D13C78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44-4E61-9B2D-FE3C93D13C78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544-4E61-9B2D-FE3C93D13C78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44-4E61-9B2D-FE3C93D13C78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44-4E61-9B2D-FE3C93D13C78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544-4E61-9B2D-FE3C93D13C78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544-4E61-9B2D-FE3C93D13C78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544-4E61-9B2D-FE3C93D13C78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544-4E61-9B2D-FE3C93D13C78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A544-4E61-9B2D-FE3C93D13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90547712"/>
        <c:axId val="90549248"/>
      </c:lineChart>
      <c:catAx>
        <c:axId val="9054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54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549248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547712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FB-45C1-A241-B22BC66FEAB9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FB-45C1-A241-B22BC66FEAB9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FB-45C1-A241-B22BC66FEAB9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FB-45C1-A241-B22BC66FEAB9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FB-45C1-A241-B22BC66FEAB9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FB-45C1-A241-B22BC66FEAB9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FB-45C1-A241-B22BC66FEAB9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FB-45C1-A241-B22BC66FEAB9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FB-45C1-A241-B22BC66FEAB9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FB-45C1-A241-B22BC66FEAB9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FB-45C1-A241-B22BC66FEAB9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FB-45C1-A241-B22BC66FEAB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1EFB-45C1-A241-B22BC66FEAB9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EFB-45C1-A241-B22BC66FEAB9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EFB-45C1-A241-B22BC66FEAB9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EFB-45C1-A241-B22BC66FEAB9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EFB-45C1-A241-B22BC66FEAB9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EFB-45C1-A241-B22BC66FEAB9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EFB-45C1-A241-B22BC66FEAB9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EFB-45C1-A241-B22BC66FEAB9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EFB-45C1-A241-B22BC66FEAB9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EFB-45C1-A241-B22BC66FEAB9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EFB-45C1-A241-B22BC66FEAB9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EFB-45C1-A241-B22BC66FEAB9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EFB-45C1-A241-B22BC66FEAB9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1EFB-45C1-A241-B22BC66FE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73740288"/>
        <c:axId val="73741824"/>
      </c:lineChart>
      <c:catAx>
        <c:axId val="7374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3741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741824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3740288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DDD-4745-B07F-5FF710CA5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0859008"/>
        <c:axId val="90860544"/>
      </c:barChart>
      <c:catAx>
        <c:axId val="908590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0860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860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0859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9B-4136-8751-22AEE41732DF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9B-4136-8751-22AEE41732DF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9B-4136-8751-22AEE41732DF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9B-4136-8751-22AEE41732D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9B-4136-8751-22AEE41732DF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9B-4136-8751-22AEE41732DF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9B-4136-8751-22AEE41732DF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9B-4136-8751-22AEE41732DF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29B-4136-8751-22AEE41732DF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9B-4136-8751-22AEE41732DF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29B-4136-8751-22AEE41732DF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9B-4136-8751-22AEE41732D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D29B-4136-8751-22AEE4173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92144000"/>
        <c:axId val="92145536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29B-4136-8751-22AEE41732DF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29B-4136-8751-22AEE41732DF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29B-4136-8751-22AEE41732DF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29B-4136-8751-22AEE41732D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29B-4136-8751-22AEE41732DF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29B-4136-8751-22AEE41732DF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29B-4136-8751-22AEE41732DF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29B-4136-8751-22AEE41732DF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29B-4136-8751-22AEE41732DF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29B-4136-8751-22AEE41732DF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29B-4136-8751-22AEE41732DF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29B-4136-8751-22AEE41732D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D29B-4136-8751-22AEE4173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92147072"/>
        <c:axId val="92181632"/>
      </c:lineChart>
      <c:catAx>
        <c:axId val="9214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14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145536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144000"/>
        <c:crosses val="autoZero"/>
        <c:crossBetween val="between"/>
      </c:valAx>
      <c:catAx>
        <c:axId val="92147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2181632"/>
        <c:crosses val="autoZero"/>
        <c:auto val="1"/>
        <c:lblAlgn val="ctr"/>
        <c:lblOffset val="100"/>
        <c:noMultiLvlLbl val="0"/>
      </c:catAx>
      <c:valAx>
        <c:axId val="9218163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92147072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FDF-4A6C-87D8-3BDF96FD644A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FDF-4A6C-87D8-3BDF96FD6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10688"/>
        <c:axId val="92212608"/>
      </c:lineChart>
      <c:catAx>
        <c:axId val="922106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21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212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2106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61-43EB-80CF-4DA7CE77FD22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61-43EB-80CF-4DA7CE77FD22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61-43EB-80CF-4DA7CE77FD22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61-43EB-80CF-4DA7CE77FD22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61-43EB-80CF-4DA7CE77FD22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61-43EB-80CF-4DA7CE77FD22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61-43EB-80CF-4DA7CE77FD22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61-43EB-80CF-4DA7CE77FD22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61-43EB-80CF-4DA7CE77FD22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61-43EB-80CF-4DA7CE77FD22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61-43EB-80CF-4DA7CE77FD22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61-43EB-80CF-4DA7CE77FD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5961-43EB-80CF-4DA7CE77FD22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61-43EB-80CF-4DA7CE77FD22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961-43EB-80CF-4DA7CE77FD22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961-43EB-80CF-4DA7CE77FD22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961-43EB-80CF-4DA7CE77FD22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961-43EB-80CF-4DA7CE77FD22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961-43EB-80CF-4DA7CE77FD22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961-43EB-80CF-4DA7CE77FD22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961-43EB-80CF-4DA7CE77FD22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961-43EB-80CF-4DA7CE77FD22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961-43EB-80CF-4DA7CE77FD22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961-43EB-80CF-4DA7CE77FD22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961-43EB-80CF-4DA7CE77FD22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5961-43EB-80CF-4DA7CE77F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92336896"/>
        <c:axId val="92338432"/>
      </c:lineChart>
      <c:catAx>
        <c:axId val="9233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338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338432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336896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68-40ED-9750-951784F09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2353280"/>
        <c:axId val="92354816"/>
      </c:barChart>
      <c:catAx>
        <c:axId val="923532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354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3548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23532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D8-4A5D-8495-BC2BC686CD8F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D8-4A5D-8495-BC2BC686CD8F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D8-4A5D-8495-BC2BC686CD8F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D8-4A5D-8495-BC2BC686CD8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D8-4A5D-8495-BC2BC686CD8F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D8-4A5D-8495-BC2BC686CD8F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D8-4A5D-8495-BC2BC686CD8F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D8-4A5D-8495-BC2BC686CD8F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D8-4A5D-8495-BC2BC686CD8F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D8-4A5D-8495-BC2BC686CD8F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1D8-4A5D-8495-BC2BC686CD8F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D8-4A5D-8495-BC2BC686CD8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31D8-4A5D-8495-BC2BC686C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92478848"/>
        <c:axId val="92505216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D8-4A5D-8495-BC2BC686CD8F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1D8-4A5D-8495-BC2BC686CD8F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1D8-4A5D-8495-BC2BC686CD8F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1D8-4A5D-8495-BC2BC686CD8F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1D8-4A5D-8495-BC2BC686CD8F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1D8-4A5D-8495-BC2BC686CD8F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1D8-4A5D-8495-BC2BC686CD8F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1D8-4A5D-8495-BC2BC686CD8F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1D8-4A5D-8495-BC2BC686CD8F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1D8-4A5D-8495-BC2BC686CD8F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1D8-4A5D-8495-BC2BC686CD8F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1D8-4A5D-8495-BC2BC686CD8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31D8-4A5D-8495-BC2BC686C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92506752"/>
        <c:axId val="92512640"/>
      </c:lineChart>
      <c:catAx>
        <c:axId val="9247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50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505216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478848"/>
        <c:crosses val="autoZero"/>
        <c:crossBetween val="between"/>
      </c:valAx>
      <c:catAx>
        <c:axId val="92506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2512640"/>
        <c:crosses val="autoZero"/>
        <c:auto val="1"/>
        <c:lblAlgn val="ctr"/>
        <c:lblOffset val="100"/>
        <c:noMultiLvlLbl val="0"/>
      </c:catAx>
      <c:valAx>
        <c:axId val="9251264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92506752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26F-4E74-A82B-67BAC25F1B77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26F-4E74-A82B-67BAC25F1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41696"/>
        <c:axId val="92543616"/>
      </c:lineChart>
      <c:catAx>
        <c:axId val="925416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54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543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5416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A6-4FC6-8BC9-E78F668E55ED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A6-4FC6-8BC9-E78F668E55ED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A6-4FC6-8BC9-E78F668E55ED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A6-4FC6-8BC9-E78F668E55ED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A6-4FC6-8BC9-E78F668E55ED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A6-4FC6-8BC9-E78F668E55ED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A6-4FC6-8BC9-E78F668E55ED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A6-4FC6-8BC9-E78F668E55ED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AA6-4FC6-8BC9-E78F668E55ED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A6-4FC6-8BC9-E78F668E55ED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AA6-4FC6-8BC9-E78F668E55ED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A6-4FC6-8BC9-E78F668E55E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8AA6-4FC6-8BC9-E78F668E55ED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AA6-4FC6-8BC9-E78F668E55ED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AA6-4FC6-8BC9-E78F668E55ED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AA6-4FC6-8BC9-E78F668E55ED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AA6-4FC6-8BC9-E78F668E55ED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AA6-4FC6-8BC9-E78F668E55ED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AA6-4FC6-8BC9-E78F668E55ED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AA6-4FC6-8BC9-E78F668E55ED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AA6-4FC6-8BC9-E78F668E55ED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AA6-4FC6-8BC9-E78F668E55ED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AA6-4FC6-8BC9-E78F668E55ED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AA6-4FC6-8BC9-E78F668E55ED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AA6-4FC6-8BC9-E78F668E55E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8AA6-4FC6-8BC9-E78F668E5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92672000"/>
        <c:axId val="92673536"/>
      </c:lineChart>
      <c:catAx>
        <c:axId val="9267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673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673536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672000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573-4A0A-A8BB-17094CE2D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92684288"/>
        <c:axId val="92685824"/>
      </c:barChart>
      <c:catAx>
        <c:axId val="926842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2685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685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92684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A0-4E99-89EA-51BF2F81210C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A0-4E99-89EA-51BF2F81210C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A0-4E99-89EA-51BF2F81210C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A0-4E99-89EA-51BF2F81210C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A0-4E99-89EA-51BF2F81210C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A0-4E99-89EA-51BF2F81210C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A0-4E99-89EA-51BF2F81210C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A0-4E99-89EA-51BF2F81210C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A0-4E99-89EA-51BF2F81210C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A0-4E99-89EA-51BF2F81210C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A0-4E99-89EA-51BF2F81210C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7A0-4E99-89EA-51BF2F81210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17A0-4E99-89EA-51BF2F812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93354624"/>
        <c:axId val="93372800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7A0-4E99-89EA-51BF2F81210C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7A0-4E99-89EA-51BF2F81210C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7A0-4E99-89EA-51BF2F81210C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7A0-4E99-89EA-51BF2F81210C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7A0-4E99-89EA-51BF2F81210C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7A0-4E99-89EA-51BF2F81210C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7A0-4E99-89EA-51BF2F81210C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7A0-4E99-89EA-51BF2F81210C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7A0-4E99-89EA-51BF2F81210C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7A0-4E99-89EA-51BF2F81210C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7A0-4E99-89EA-51BF2F81210C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7A0-4E99-89EA-51BF2F81210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17A0-4E99-89EA-51BF2F812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93374336"/>
        <c:axId val="93375872"/>
      </c:lineChart>
      <c:catAx>
        <c:axId val="933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337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372800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3354624"/>
        <c:crosses val="autoZero"/>
        <c:crossBetween val="between"/>
      </c:valAx>
      <c:catAx>
        <c:axId val="933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3375872"/>
        <c:crosses val="autoZero"/>
        <c:auto val="1"/>
        <c:lblAlgn val="ctr"/>
        <c:lblOffset val="100"/>
        <c:noMultiLvlLbl val="0"/>
      </c:catAx>
      <c:valAx>
        <c:axId val="933758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93374336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FC-4F27-AAFE-4F5738058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73789440"/>
        <c:axId val="73790976"/>
      </c:barChart>
      <c:catAx>
        <c:axId val="737894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379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790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73789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DF8-4EE4-A430-375B7F0EA053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DF8-4EE4-A430-375B7F0EA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09280"/>
        <c:axId val="93411200"/>
      </c:lineChart>
      <c:catAx>
        <c:axId val="934092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3411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411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34092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8B-4C86-965C-E13903DF04E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8B-4C86-965C-E13903DF04E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8B-4C86-965C-E13903DF04E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8B-4C86-965C-E13903DF04E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8B-4C86-965C-E13903DF04E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8B-4C86-965C-E13903DF04E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8B-4C86-965C-E13903DF04E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8B-4C86-965C-E13903DF04E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8B-4C86-965C-E13903DF04E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8B-4C86-965C-E13903DF04E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8B-4C86-965C-E13903DF04E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8B-4C86-965C-E13903DF04E1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8B-4C86-965C-E13903DF04E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1C8B-4C86-965C-E13903DF0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8641280"/>
        <c:axId val="108671744"/>
      </c:barChart>
      <c:catAx>
        <c:axId val="1086412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08671744"/>
        <c:crosses val="autoZero"/>
        <c:auto val="0"/>
        <c:lblAlgn val="ctr"/>
        <c:lblOffset val="100"/>
        <c:noMultiLvlLbl val="0"/>
      </c:catAx>
      <c:valAx>
        <c:axId val="1086717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0864128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6B-4120-B067-59F0CE4EE65C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6B-4120-B067-59F0CE4EE65C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6B-4120-B067-59F0CE4EE65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6B-4120-B067-59F0CE4EE65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6B-4120-B067-59F0CE4EE65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6B-4120-B067-59F0CE4EE65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6B-4120-B067-59F0CE4EE65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6B-4120-B067-59F0CE4EE65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16B-4120-B067-59F0CE4EE65C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6B-4120-B067-59F0CE4EE65C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16B-4120-B067-59F0CE4EE65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516B-4120-B067-59F0CE4EE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8716416"/>
        <c:axId val="108717952"/>
      </c:barChart>
      <c:catAx>
        <c:axId val="1087164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08717952"/>
        <c:crosses val="autoZero"/>
        <c:auto val="1"/>
        <c:lblAlgn val="ctr"/>
        <c:lblOffset val="100"/>
        <c:noMultiLvlLbl val="0"/>
      </c:catAx>
      <c:valAx>
        <c:axId val="10871795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0871641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6F-4E88-8F88-462BE91B25D2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6F-4E88-8F88-462BE91B25D2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6F-4E88-8F88-462BE91B25D2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6F-4E88-8F88-462BE91B25D2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6F-4E88-8F88-462BE91B25D2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6F-4E88-8F88-462BE91B25D2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6F-4E88-8F88-462BE91B25D2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6F-4E88-8F88-462BE91B25D2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6F-4E88-8F88-462BE91B25D2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6F-4E88-8F88-462BE91B25D2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6F-4E88-8F88-462BE91B25D2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6F-4E88-8F88-462BE91B25D2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06F-4E88-8F88-462BE91B25D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006F-4E88-8F88-462BE91B2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8780160"/>
        <c:axId val="108794240"/>
      </c:barChart>
      <c:catAx>
        <c:axId val="1087801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08794240"/>
        <c:crosses val="autoZero"/>
        <c:auto val="0"/>
        <c:lblAlgn val="ctr"/>
        <c:lblOffset val="100"/>
        <c:noMultiLvlLbl val="0"/>
      </c:catAx>
      <c:valAx>
        <c:axId val="10879424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0878016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CAB-433E-BF5F-93A748BB785D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AB-433E-BF5F-93A748BB785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AB-433E-BF5F-93A748BB785D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AB-433E-BF5F-93A748BB785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AB-433E-BF5F-93A748BB785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AB-433E-BF5F-93A748BB785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AB-433E-BF5F-93A748BB785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AB-433E-BF5F-93A748BB785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AB-433E-BF5F-93A748BB785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AB-433E-BF5F-93A748BB785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AB-433E-BF5F-93A748BB785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AB-433E-BF5F-93A748BB785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AB-433E-BF5F-93A748BB785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AB-433E-BF5F-93A748BB785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DCAB-433E-BF5F-93A748BB7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8848256"/>
        <c:axId val="108849792"/>
      </c:barChart>
      <c:catAx>
        <c:axId val="1088482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08849792"/>
        <c:crosses val="autoZero"/>
        <c:auto val="1"/>
        <c:lblAlgn val="ctr"/>
        <c:lblOffset val="100"/>
        <c:noMultiLvlLbl val="0"/>
      </c:catAx>
      <c:valAx>
        <c:axId val="1088497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088482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20-4750-899B-EEF8643EED2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20-4750-899B-EEF8643EED2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20-4750-899B-EEF8643EED2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20-4750-899B-EEF8643EED2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20-4750-899B-EEF8643EED2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20-4750-899B-EEF8643EED2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20-4750-899B-EEF8643EED2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20-4750-899B-EEF8643EED2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20-4750-899B-EEF8643EED2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20-4750-899B-EEF8643EED2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20-4750-899B-EEF8643EED2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20-4750-899B-EEF8643EED29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20-4750-899B-EEF8643EED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E420-4750-899B-EEF8643EE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8924288"/>
        <c:axId val="108950656"/>
      </c:barChart>
      <c:catAx>
        <c:axId val="108924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08950656"/>
        <c:crosses val="autoZero"/>
        <c:auto val="0"/>
        <c:lblAlgn val="ctr"/>
        <c:lblOffset val="100"/>
        <c:noMultiLvlLbl val="0"/>
      </c:catAx>
      <c:valAx>
        <c:axId val="10895065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0892428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E6-4544-A367-8C35746104B3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E6-4544-A367-8C35746104B3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E6-4544-A367-8C35746104B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E6-4544-A367-8C35746104B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E6-4544-A367-8C35746104B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E6-4544-A367-8C35746104B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E6-4544-A367-8C35746104B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E6-4544-A367-8C35746104B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E6-4544-A367-8C35746104B3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E6-4544-A367-8C35746104B3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E6-4544-A367-8C35746104B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1DE6-4544-A367-8C3574610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9007616"/>
        <c:axId val="109009152"/>
      </c:barChart>
      <c:catAx>
        <c:axId val="1090076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09009152"/>
        <c:crosses val="autoZero"/>
        <c:auto val="1"/>
        <c:lblAlgn val="ctr"/>
        <c:lblOffset val="100"/>
        <c:noMultiLvlLbl val="0"/>
      </c:catAx>
      <c:valAx>
        <c:axId val="10900915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0900761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A5-4EF8-BBB5-5B01DB8DDB42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A5-4EF8-BBB5-5B01DB8DDB42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A5-4EF8-BBB5-5B01DB8DDB42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A5-4EF8-BBB5-5B01DB8DDB42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A5-4EF8-BBB5-5B01DB8DDB42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A5-4EF8-BBB5-5B01DB8DDB42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A5-4EF8-BBB5-5B01DB8DDB42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A5-4EF8-BBB5-5B01DB8DDB42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A5-4EF8-BBB5-5B01DB8DDB42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A5-4EF8-BBB5-5B01DB8DDB42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A5-4EF8-BBB5-5B01DB8DDB42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A5-4EF8-BBB5-5B01DB8DDB42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EA5-4EF8-BBB5-5B01DB8DDB4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6EA5-4EF8-BBB5-5B01DB8DD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9124608"/>
        <c:axId val="109155072"/>
      </c:barChart>
      <c:catAx>
        <c:axId val="109124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09155072"/>
        <c:crosses val="autoZero"/>
        <c:auto val="0"/>
        <c:lblAlgn val="ctr"/>
        <c:lblOffset val="100"/>
        <c:noMultiLvlLbl val="0"/>
      </c:catAx>
      <c:valAx>
        <c:axId val="10915507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091246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32B-47FB-9581-BE38EE1A5A9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2B-47FB-9581-BE38EE1A5A9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2B-47FB-9581-BE38EE1A5A9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2B-47FB-9581-BE38EE1A5A9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2B-47FB-9581-BE38EE1A5A9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2B-47FB-9581-BE38EE1A5A9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2B-47FB-9581-BE38EE1A5A9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2B-47FB-9581-BE38EE1A5A9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2B-47FB-9581-BE38EE1A5A9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2B-47FB-9581-BE38EE1A5A9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2B-47FB-9581-BE38EE1A5A9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2B-47FB-9581-BE38EE1A5A9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2B-47FB-9581-BE38EE1A5A9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2B-47FB-9581-BE38EE1A5A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132B-47FB-9581-BE38EE1A5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9217280"/>
        <c:axId val="109218816"/>
      </c:barChart>
      <c:catAx>
        <c:axId val="1092172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09218816"/>
        <c:crosses val="autoZero"/>
        <c:auto val="1"/>
        <c:lblAlgn val="ctr"/>
        <c:lblOffset val="100"/>
        <c:noMultiLvlLbl val="0"/>
      </c:catAx>
      <c:valAx>
        <c:axId val="10921881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0921728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D64-4D21-AA20-D12747378FD6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64-4D21-AA20-D12747378FD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64-4D21-AA20-D12747378FD6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64-4D21-AA20-D12747378FD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64-4D21-AA20-D12747378FD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64-4D21-AA20-D12747378FD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64-4D21-AA20-D12747378FD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64-4D21-AA20-D12747378FD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64-4D21-AA20-D12747378FD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64-4D21-AA20-D12747378FD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64-4D21-AA20-D12747378FD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64-4D21-AA20-D12747378FD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64-4D21-AA20-D12747378FD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D64-4D21-AA20-D12747378FD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AD64-4D21-AA20-D12747378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9379584"/>
        <c:axId val="109381120"/>
      </c:barChart>
      <c:catAx>
        <c:axId val="1093795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09381120"/>
        <c:crosses val="autoZero"/>
        <c:auto val="1"/>
        <c:lblAlgn val="ctr"/>
        <c:lblOffset val="100"/>
        <c:noMultiLvlLbl val="0"/>
      </c:catAx>
      <c:valAx>
        <c:axId val="10938112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0937958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7F-4F16-9EE0-B5B9BB8ACB7C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7F-4F16-9EE0-B5B9BB8ACB7C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7F-4F16-9EE0-B5B9BB8ACB7C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7F-4F16-9EE0-B5B9BB8ACB7C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7F-4F16-9EE0-B5B9BB8ACB7C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7F-4F16-9EE0-B5B9BB8ACB7C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7F-4F16-9EE0-B5B9BB8ACB7C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7F-4F16-9EE0-B5B9BB8ACB7C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7F-4F16-9EE0-B5B9BB8ACB7C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7F-4F16-9EE0-B5B9BB8ACB7C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7F-4F16-9EE0-B5B9BB8ACB7C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7F-4F16-9EE0-B5B9BB8ACB7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B77F-4F16-9EE0-B5B9BB8AC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75029120"/>
        <c:axId val="76177792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77F-4F16-9EE0-B5B9BB8ACB7C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77F-4F16-9EE0-B5B9BB8ACB7C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7F-4F16-9EE0-B5B9BB8ACB7C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77F-4F16-9EE0-B5B9BB8ACB7C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7F-4F16-9EE0-B5B9BB8ACB7C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77F-4F16-9EE0-B5B9BB8ACB7C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77F-4F16-9EE0-B5B9BB8ACB7C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77F-4F16-9EE0-B5B9BB8ACB7C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77F-4F16-9EE0-B5B9BB8ACB7C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77F-4F16-9EE0-B5B9BB8ACB7C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77F-4F16-9EE0-B5B9BB8ACB7C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77F-4F16-9EE0-B5B9BB8ACB7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B77F-4F16-9EE0-B5B9BB8AC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76179328"/>
        <c:axId val="76180864"/>
      </c:lineChart>
      <c:catAx>
        <c:axId val="750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177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177792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5029120"/>
        <c:crosses val="autoZero"/>
        <c:crossBetween val="between"/>
      </c:valAx>
      <c:catAx>
        <c:axId val="76179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6180864"/>
        <c:crosses val="autoZero"/>
        <c:auto val="1"/>
        <c:lblAlgn val="ctr"/>
        <c:lblOffset val="100"/>
        <c:noMultiLvlLbl val="0"/>
      </c:catAx>
      <c:valAx>
        <c:axId val="7618086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7617932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912-4A71-9810-39F088C977D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12-4A71-9810-39F088C977D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12-4A71-9810-39F088C977D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12-4A71-9810-39F088C977D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12-4A71-9810-39F088C977D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12-4A71-9810-39F088C977D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12-4A71-9810-39F088C977D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12-4A71-9810-39F088C977D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12-4A71-9810-39F088C977D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12-4A71-9810-39F088C977D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12-4A71-9810-39F088C977D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12-4A71-9810-39F088C977D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12-4A71-9810-39F088C977D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12-4A71-9810-39F088C977D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F912-4A71-9810-39F088C97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9422848"/>
        <c:axId val="109453312"/>
      </c:barChart>
      <c:catAx>
        <c:axId val="109422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09453312"/>
        <c:crosses val="autoZero"/>
        <c:auto val="1"/>
        <c:lblAlgn val="ctr"/>
        <c:lblOffset val="100"/>
        <c:noMultiLvlLbl val="0"/>
      </c:catAx>
      <c:valAx>
        <c:axId val="10945331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0942284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007-4A8D-8009-77C1913F7EA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07-4A8D-8009-77C1913F7EA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07-4A8D-8009-77C1913F7EA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07-4A8D-8009-77C1913F7EA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07-4A8D-8009-77C1913F7EA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07-4A8D-8009-77C1913F7EA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07-4A8D-8009-77C1913F7EA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07-4A8D-8009-77C1913F7EA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07-4A8D-8009-77C1913F7EA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07-4A8D-8009-77C1913F7EA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07-4A8D-8009-77C1913F7EA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07-4A8D-8009-77C1913F7EA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07-4A8D-8009-77C1913F7EA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07-4A8D-8009-77C1913F7EA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007-4A8D-8009-77C1913F7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9511424"/>
        <c:axId val="109512960"/>
      </c:barChart>
      <c:catAx>
        <c:axId val="1095114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09512960"/>
        <c:crosses val="autoZero"/>
        <c:auto val="1"/>
        <c:lblAlgn val="ctr"/>
        <c:lblOffset val="100"/>
        <c:noMultiLvlLbl val="0"/>
      </c:catAx>
      <c:valAx>
        <c:axId val="10951296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0951142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CCF-4735-9DFF-806357AE3A7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CF-4735-9DFF-806357AE3A7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CF-4735-9DFF-806357AE3A7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CF-4735-9DFF-806357AE3A7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CF-4735-9DFF-806357AE3A7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CF-4735-9DFF-806357AE3A7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CF-4735-9DFF-806357AE3A7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CF-4735-9DFF-806357AE3A7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CF-4735-9DFF-806357AE3A7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CF-4735-9DFF-806357AE3A7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CF-4735-9DFF-806357AE3A7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CCF-4735-9DFF-806357AE3A7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CF-4735-9DFF-806357AE3A7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CCF-4735-9DFF-806357AE3A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FCCF-4735-9DFF-806357AE3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9566976"/>
        <c:axId val="109589248"/>
      </c:barChart>
      <c:catAx>
        <c:axId val="1095669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09589248"/>
        <c:crosses val="autoZero"/>
        <c:auto val="1"/>
        <c:lblAlgn val="ctr"/>
        <c:lblOffset val="100"/>
        <c:noMultiLvlLbl val="0"/>
      </c:catAx>
      <c:valAx>
        <c:axId val="10958924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0956697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7F5-4DB6-B467-4D5C4F4A34A9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F5-4DB6-B467-4D5C4F4A34A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F5-4DB6-B467-4D5C4F4A34A9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F5-4DB6-B467-4D5C4F4A34A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F5-4DB6-B467-4D5C4F4A34A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F5-4DB6-B467-4D5C4F4A34A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F5-4DB6-B467-4D5C4F4A34A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F5-4DB6-B467-4D5C4F4A34A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F5-4DB6-B467-4D5C4F4A34A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F5-4DB6-B467-4D5C4F4A34A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F5-4DB6-B467-4D5C4F4A34A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F5-4DB6-B467-4D5C4F4A34A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F5-4DB6-B467-4D5C4F4A34A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F5-4DB6-B467-4D5C4F4A34A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F7F5-4DB6-B467-4D5C4F4A3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9651456"/>
        <c:axId val="109652992"/>
      </c:barChart>
      <c:catAx>
        <c:axId val="1096514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09652992"/>
        <c:crosses val="autoZero"/>
        <c:auto val="1"/>
        <c:lblAlgn val="ctr"/>
        <c:lblOffset val="100"/>
        <c:noMultiLvlLbl val="0"/>
      </c:catAx>
      <c:valAx>
        <c:axId val="1096529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096514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652-4B26-8120-3ADA4A4F38B8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52-4B26-8120-3ADA4A4F38B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52-4B26-8120-3ADA4A4F38B8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52-4B26-8120-3ADA4A4F38B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52-4B26-8120-3ADA4A4F38B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52-4B26-8120-3ADA4A4F38B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52-4B26-8120-3ADA4A4F38B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52-4B26-8120-3ADA4A4F38B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52-4B26-8120-3ADA4A4F38B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52-4B26-8120-3ADA4A4F38B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52-4B26-8120-3ADA4A4F38B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52-4B26-8120-3ADA4A4F38B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52-4B26-8120-3ADA4A4F38B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52-4B26-8120-3ADA4A4F38B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F652-4B26-8120-3ADA4A4F3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9732224"/>
        <c:axId val="109733760"/>
      </c:barChart>
      <c:catAx>
        <c:axId val="1097322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09733760"/>
        <c:crosses val="autoZero"/>
        <c:auto val="1"/>
        <c:lblAlgn val="ctr"/>
        <c:lblOffset val="100"/>
        <c:noMultiLvlLbl val="0"/>
      </c:catAx>
      <c:valAx>
        <c:axId val="10973376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0973222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5F0-4E73-8240-F52D36F4F71E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F0-4E73-8240-F52D36F4F71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F0-4E73-8240-F52D36F4F71E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F0-4E73-8240-F52D36F4F71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F0-4E73-8240-F52D36F4F71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F0-4E73-8240-F52D36F4F71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F0-4E73-8240-F52D36F4F71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F0-4E73-8240-F52D36F4F71E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F0-4E73-8240-F52D36F4F71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F0-4E73-8240-F52D36F4F71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F0-4E73-8240-F52D36F4F71E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F0-4E73-8240-F52D36F4F71E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F0-4E73-8240-F52D36F4F71E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F0-4E73-8240-F52D36F4F7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D5F0-4E73-8240-F52D36F4F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9808256"/>
        <c:axId val="109822336"/>
      </c:barChart>
      <c:catAx>
        <c:axId val="1098082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09822336"/>
        <c:crosses val="autoZero"/>
        <c:auto val="1"/>
        <c:lblAlgn val="ctr"/>
        <c:lblOffset val="100"/>
        <c:noMultiLvlLbl val="0"/>
      </c:catAx>
      <c:valAx>
        <c:axId val="10982233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098082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9F4-47EA-8D15-9B2C7577C427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F4-47EA-8D15-9B2C7577C427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F4-47EA-8D15-9B2C7577C427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F4-47EA-8D15-9B2C7577C42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F4-47EA-8D15-9B2C7577C42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F4-47EA-8D15-9B2C7577C42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F4-47EA-8D15-9B2C7577C42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F4-47EA-8D15-9B2C7577C427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F4-47EA-8D15-9B2C7577C427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F4-47EA-8D15-9B2C7577C42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F4-47EA-8D15-9B2C7577C427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9F4-47EA-8D15-9B2C7577C427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F4-47EA-8D15-9B2C7577C427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9F4-47EA-8D15-9B2C7577C42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79F4-47EA-8D15-9B2C7577C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9888640"/>
        <c:axId val="109890176"/>
      </c:barChart>
      <c:catAx>
        <c:axId val="1098886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09890176"/>
        <c:crosses val="autoZero"/>
        <c:auto val="1"/>
        <c:lblAlgn val="ctr"/>
        <c:lblOffset val="100"/>
        <c:noMultiLvlLbl val="0"/>
      </c:catAx>
      <c:valAx>
        <c:axId val="10989017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0988864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8B5-4E61-A419-75F1FBCB49A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B5-4E61-A419-75F1FBCB49A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B5-4E61-A419-75F1FBCB49A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B5-4E61-A419-75F1FBCB49A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B5-4E61-A419-75F1FBCB49A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B5-4E61-A419-75F1FBCB49A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B5-4E61-A419-75F1FBCB49A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B5-4E61-A419-75F1FBCB49A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B5-4E61-A419-75F1FBCB49A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8B5-4E61-A419-75F1FBCB49A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B5-4E61-A419-75F1FBCB49A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8B5-4E61-A419-75F1FBCB49A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8B5-4E61-A419-75F1FBCB49A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8B5-4E61-A419-75F1FBCB49A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D8B5-4E61-A419-75F1FBCB4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09948288"/>
        <c:axId val="109974656"/>
      </c:barChart>
      <c:catAx>
        <c:axId val="10994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09974656"/>
        <c:crosses val="autoZero"/>
        <c:auto val="1"/>
        <c:lblAlgn val="ctr"/>
        <c:lblOffset val="100"/>
        <c:noMultiLvlLbl val="0"/>
      </c:catAx>
      <c:valAx>
        <c:axId val="1099746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0994828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4BF-4E00-A765-01E4A2EEAEB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BF-4E00-A765-01E4A2EEAEB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BF-4E00-A765-01E4A2EEAEB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BF-4E00-A765-01E4A2EEAEB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BF-4E00-A765-01E4A2EEAEB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BF-4E00-A765-01E4A2EEAEB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BF-4E00-A765-01E4A2EEAEB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BF-4E00-A765-01E4A2EEAEB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BF-4E00-A765-01E4A2EEAEB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BF-4E00-A765-01E4A2EEAEB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BF-4E00-A765-01E4A2EEAEB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4BF-4E00-A765-01E4A2EEAEB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BF-4E00-A765-01E4A2EEAEB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4BF-4E00-A765-01E4A2EEAEB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A4BF-4E00-A765-01E4A2EEA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0032768"/>
        <c:axId val="110034304"/>
      </c:barChart>
      <c:catAx>
        <c:axId val="1100327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10034304"/>
        <c:crosses val="autoZero"/>
        <c:auto val="1"/>
        <c:lblAlgn val="ctr"/>
        <c:lblOffset val="100"/>
        <c:noMultiLvlLbl val="0"/>
      </c:catAx>
      <c:valAx>
        <c:axId val="11003430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1003276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CC5-482A-AB44-4981819E661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C5-482A-AB44-4981819E661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C5-482A-AB44-4981819E661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C5-482A-AB44-4981819E661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C5-482A-AB44-4981819E661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C5-482A-AB44-4981819E661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C5-482A-AB44-4981819E661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C5-482A-AB44-4981819E661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C5-482A-AB44-4981819E661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C5-482A-AB44-4981819E661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C5-482A-AB44-4981819E661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C5-482A-AB44-4981819E661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CC5-482A-AB44-4981819E661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CC5-482A-AB44-4981819E661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6CC5-482A-AB44-4981819E6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0109056"/>
        <c:axId val="110110592"/>
      </c:barChart>
      <c:catAx>
        <c:axId val="1101090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10110592"/>
        <c:crosses val="autoZero"/>
        <c:auto val="1"/>
        <c:lblAlgn val="ctr"/>
        <c:lblOffset val="100"/>
        <c:noMultiLvlLbl val="0"/>
      </c:catAx>
      <c:valAx>
        <c:axId val="1101105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101090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29E-4BDB-B0D1-8FCF2F9D7CC8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29E-4BDB-B0D1-8FCF2F9D7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18368"/>
        <c:axId val="76220288"/>
      </c:lineChart>
      <c:catAx>
        <c:axId val="76218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220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220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218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D7D-4D4D-96CE-E8B71E9A9D5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7D-4D4D-96CE-E8B71E9A9D5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7D-4D4D-96CE-E8B71E9A9D5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7D-4D4D-96CE-E8B71E9A9D5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7D-4D4D-96CE-E8B71E9A9D5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7D-4D4D-96CE-E8B71E9A9D5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7D-4D4D-96CE-E8B71E9A9D5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7D-4D4D-96CE-E8B71E9A9D5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7D-4D4D-96CE-E8B71E9A9D5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7D-4D4D-96CE-E8B71E9A9D5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7D-4D4D-96CE-E8B71E9A9D5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7D-4D4D-96CE-E8B71E9A9D5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7D-4D4D-96CE-E8B71E9A9D5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7D-4D4D-96CE-E8B71E9A9D5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5D7D-4D4D-96CE-E8B71E9A9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0156416"/>
        <c:axId val="110195072"/>
      </c:barChart>
      <c:catAx>
        <c:axId val="1101564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10195072"/>
        <c:crosses val="autoZero"/>
        <c:auto val="1"/>
        <c:lblAlgn val="ctr"/>
        <c:lblOffset val="100"/>
        <c:noMultiLvlLbl val="0"/>
      </c:catAx>
      <c:valAx>
        <c:axId val="11019507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1015641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60A-4A38-BC7F-DBBF1998982A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0A-4A38-BC7F-DBBF1998982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0A-4A38-BC7F-DBBF1998982A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0A-4A38-BC7F-DBBF1998982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0A-4A38-BC7F-DBBF1998982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0A-4A38-BC7F-DBBF1998982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0A-4A38-BC7F-DBBF1998982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0A-4A38-BC7F-DBBF1998982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0A-4A38-BC7F-DBBF1998982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0A-4A38-BC7F-DBBF1998982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0A-4A38-BC7F-DBBF1998982A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0A-4A38-BC7F-DBBF1998982A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0A-4A38-BC7F-DBBF1998982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0A-4A38-BC7F-DBBF1998982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B60A-4A38-BC7F-DBBF19989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0244992"/>
        <c:axId val="110246528"/>
      </c:barChart>
      <c:catAx>
        <c:axId val="1102449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10246528"/>
        <c:crosses val="autoZero"/>
        <c:auto val="1"/>
        <c:lblAlgn val="ctr"/>
        <c:lblOffset val="100"/>
        <c:noMultiLvlLbl val="0"/>
      </c:catAx>
      <c:valAx>
        <c:axId val="11024652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1024499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57C-48EE-8EB0-F9CDC16498CC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7C-48EE-8EB0-F9CDC16498CC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7C-48EE-8EB0-F9CDC16498CC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7C-48EE-8EB0-F9CDC16498C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7C-48EE-8EB0-F9CDC16498C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7C-48EE-8EB0-F9CDC16498C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7C-48EE-8EB0-F9CDC16498C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7C-48EE-8EB0-F9CDC16498CC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7C-48EE-8EB0-F9CDC16498C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7C-48EE-8EB0-F9CDC16498C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7C-48EE-8EB0-F9CDC16498CC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7C-48EE-8EB0-F9CDC16498CC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7C-48EE-8EB0-F9CDC16498CC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57C-48EE-8EB0-F9CDC16498C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57C-48EE-8EB0-F9CDC1649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0304256"/>
        <c:axId val="110318336"/>
      </c:barChart>
      <c:catAx>
        <c:axId val="1103042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10318336"/>
        <c:crosses val="autoZero"/>
        <c:auto val="1"/>
        <c:lblAlgn val="ctr"/>
        <c:lblOffset val="100"/>
        <c:noMultiLvlLbl val="0"/>
      </c:catAx>
      <c:valAx>
        <c:axId val="11031833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103042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8DC-4B30-B5C7-7AD0D09B2478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DC-4B30-B5C7-7AD0D09B247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DC-4B30-B5C7-7AD0D09B2478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DC-4B30-B5C7-7AD0D09B247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DC-4B30-B5C7-7AD0D09B247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DC-4B30-B5C7-7AD0D09B247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DC-4B30-B5C7-7AD0D09B247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DC-4B30-B5C7-7AD0D09B247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DC-4B30-B5C7-7AD0D09B247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DC-4B30-B5C7-7AD0D09B247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DC-4B30-B5C7-7AD0D09B247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DC-4B30-B5C7-7AD0D09B247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DC-4B30-B5C7-7AD0D09B247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DC-4B30-B5C7-7AD0D09B247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8DC-4B30-B5C7-7AD0D09B2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0388736"/>
        <c:axId val="110390272"/>
      </c:barChart>
      <c:catAx>
        <c:axId val="1103887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10390272"/>
        <c:crosses val="autoZero"/>
        <c:auto val="1"/>
        <c:lblAlgn val="ctr"/>
        <c:lblOffset val="100"/>
        <c:noMultiLvlLbl val="0"/>
      </c:catAx>
      <c:valAx>
        <c:axId val="11039027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1038873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633-48A0-88D5-E87004C8EF6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33-48A0-88D5-E87004C8EF6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33-48A0-88D5-E87004C8EF6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33-48A0-88D5-E87004C8EF6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33-48A0-88D5-E87004C8EF6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33-48A0-88D5-E87004C8EF6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33-48A0-88D5-E87004C8EF6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33-48A0-88D5-E87004C8EF6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33-48A0-88D5-E87004C8EF6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33-48A0-88D5-E87004C8EF6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33-48A0-88D5-E87004C8EF6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33-48A0-88D5-E87004C8EF6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33-48A0-88D5-E87004C8EF6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633-48A0-88D5-E87004C8EF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9633-48A0-88D5-E87004C8E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0477312"/>
        <c:axId val="110478848"/>
      </c:barChart>
      <c:catAx>
        <c:axId val="1104773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10478848"/>
        <c:crosses val="autoZero"/>
        <c:auto val="1"/>
        <c:lblAlgn val="ctr"/>
        <c:lblOffset val="100"/>
        <c:noMultiLvlLbl val="0"/>
      </c:catAx>
      <c:valAx>
        <c:axId val="11047884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1047731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</c:spPr>
          <c:invertIfNegative val="0"/>
          <c:dLbls>
            <c:dLbl>
              <c:idx val="0"/>
              <c:layout>
                <c:manualLayout>
                  <c:x val="-1.4739340753157139E-2"/>
                  <c:y val="-1.7298230488690784E-2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F0-4E02-AA80-A53EA4400A4D}"/>
                </c:ext>
              </c:extLst>
            </c:dLbl>
            <c:dLbl>
              <c:idx val="1"/>
              <c:layout>
                <c:manualLayout>
                  <c:x val="-5.2206037992587251E-3"/>
                  <c:y val="-4.4693351793426497E-3"/>
                </c:manualLayout>
              </c:layout>
              <c:spPr>
                <a:solidFill>
                  <a:schemeClr val="accent6"/>
                </a:solidFill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F0-4E02-AA80-A53EA4400A4D}"/>
                </c:ext>
              </c:extLst>
            </c:dLbl>
            <c:spPr>
              <a:solidFill>
                <a:schemeClr val="accent6"/>
              </a:solidFill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'Reg1 (2)'!$B$52:$C$52</c:f>
              <c:strCache>
                <c:ptCount val="2"/>
                <c:pt idx="0">
                  <c:v>Variación intermensual</c:v>
                </c:pt>
                <c:pt idx="1">
                  <c:v>Variación interanual</c:v>
                </c:pt>
              </c:strCache>
            </c:strRef>
          </c:cat>
          <c:val>
            <c:numRef>
              <c:f>'Reg1 (2)'!$B$53:$C$53</c:f>
              <c:numCache>
                <c:formatCode>0.00%</c:formatCode>
                <c:ptCount val="2"/>
                <c:pt idx="0">
                  <c:v>-2.8836729811181572E-2</c:v>
                </c:pt>
                <c:pt idx="1">
                  <c:v>-4.0128987693120344E-2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F0-4E02-AA80-A53EA4400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605824"/>
        <c:axId val="108607360"/>
      </c:barChart>
      <c:catAx>
        <c:axId val="1086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108607360"/>
        <c:crosses val="autoZero"/>
        <c:auto val="1"/>
        <c:lblAlgn val="ctr"/>
        <c:lblOffset val="100"/>
        <c:noMultiLvlLbl val="0"/>
      </c:catAx>
      <c:valAx>
        <c:axId val="108607360"/>
        <c:scaling>
          <c:orientation val="minMax"/>
          <c:max val="2.0000000000000011E-2"/>
          <c:min val="-6.0000000000000019E-2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108605824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mbria"/>
          <a:ea typeface="Cambria"/>
          <a:cs typeface="Cambria"/>
        </a:defRPr>
      </a:pPr>
      <a:endParaRPr lang="es-ES"/>
    </a:p>
  </c:txPr>
  <c:printSettings>
    <c:headerFooter/>
    <c:pageMargins b="0.75000000000000833" l="0.70000000000000062" r="0.70000000000000062" t="1.3150000000000079" header="0.30000000000000032" footer="0.30000000000000032"/>
    <c:pageSetup paperSize="9"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485554986386068E-2"/>
          <c:y val="1.2745447825446028E-2"/>
          <c:w val="0.93701635368456659"/>
          <c:h val="0.910305526557156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63500">
              <a:noFill/>
              <a:prstDash val="solid"/>
            </a:ln>
            <a:effectLst/>
          </c:spPr>
          <c:invertIfNegative val="0"/>
          <c:dLbls>
            <c:dLbl>
              <c:idx val="20"/>
              <c:layout>
                <c:manualLayout>
                  <c:x val="-2.5104328392854348E-2"/>
                  <c:y val="-4.34120318839155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85-43E4-8075-AF8CB9AAB4A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mbria"/>
                    <a:ea typeface="Cambria"/>
                    <a:cs typeface="Cambri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Afpen!$I$27:$I$107</c:f>
              <c:strCache>
                <c:ptCount val="13"/>
                <c:pt idx="0">
                  <c:v>08</c:v>
                </c:pt>
                <c:pt idx="1">
                  <c:v>09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abr.-20</c:v>
                </c:pt>
              </c:strCache>
            </c:strRef>
          </c:cat>
          <c:val>
            <c:numRef>
              <c:f>Afpen!$J$27:$J$107</c:f>
              <c:numCache>
                <c:formatCode>#,##0.00_ ;\-#,##0.00\ </c:formatCode>
                <c:ptCount val="13"/>
                <c:pt idx="0">
                  <c:v>2.657100497626919</c:v>
                </c:pt>
                <c:pt idx="1">
                  <c:v>2.6211921267665814</c:v>
                </c:pt>
                <c:pt idx="2">
                  <c:v>2.5585335177379576</c:v>
                </c:pt>
                <c:pt idx="3">
                  <c:v>2.4661977465288394</c:v>
                </c:pt>
                <c:pt idx="4">
                  <c:v>2.3381763779327391</c:v>
                </c:pt>
                <c:pt idx="5">
                  <c:v>2.2668187141000784</c:v>
                </c:pt>
                <c:pt idx="6">
                  <c:v>2.2462324483364235</c:v>
                </c:pt>
                <c:pt idx="7">
                  <c:v>2.2522482858869539</c:v>
                </c:pt>
                <c:pt idx="8">
                  <c:v>2.2748822900459222</c:v>
                </c:pt>
                <c:pt idx="9">
                  <c:v>2.2347850668532723</c:v>
                </c:pt>
                <c:pt idx="10">
                  <c:v>2.2812960158714732</c:v>
                </c:pt>
                <c:pt idx="11">
                  <c:v>2.3109313858480349</c:v>
                </c:pt>
                <c:pt idx="12">
                  <c:v>2.3033943317080072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5-43E4-8075-AF8CB9AAB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88043904"/>
        <c:axId val="88045440"/>
      </c:barChart>
      <c:catAx>
        <c:axId val="880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88045440"/>
        <c:crosses val="autoZero"/>
        <c:auto val="1"/>
        <c:lblAlgn val="ctr"/>
        <c:lblOffset val="100"/>
        <c:noMultiLvlLbl val="0"/>
      </c:catAx>
      <c:valAx>
        <c:axId val="88045440"/>
        <c:scaling>
          <c:orientation val="minMax"/>
          <c:max val="3"/>
          <c:min val="1.5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#,##0.0_ ;\-#,##0.0\ " sourceLinked="0"/>
        <c:majorTickMark val="out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mbria"/>
                <a:ea typeface="Cambria"/>
                <a:cs typeface="Cambria"/>
              </a:defRPr>
            </a:pPr>
            <a:endParaRPr lang="es-ES"/>
          </a:p>
        </c:txPr>
        <c:crossAx val="88043904"/>
        <c:crosses val="autoZero"/>
        <c:crossBetween val="between"/>
        <c:majorUnit val="0.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mbria"/>
          <a:ea typeface="Cambria"/>
          <a:cs typeface="Cambria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07-4814-BC86-D7605F967546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07-4814-BC86-D7605F967546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07-4814-BC86-D7605F967546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07-4814-BC86-D7605F967546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07-4814-BC86-D7605F967546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07-4814-BC86-D7605F967546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07-4814-BC86-D7605F967546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07-4814-BC86-D7605F967546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07-4814-BC86-D7605F967546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07-4814-BC86-D7605F967546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07-4814-BC86-D7605F967546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07-4814-BC86-D7605F96754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D507-4814-BC86-D7605F967546}"/>
            </c:ext>
          </c:extLst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07-4814-BC86-D7605F967546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07-4814-BC86-D7605F967546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507-4814-BC86-D7605F967546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507-4814-BC86-D7605F967546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507-4814-BC86-D7605F967546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507-4814-BC86-D7605F967546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507-4814-BC86-D7605F967546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507-4814-BC86-D7605F967546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507-4814-BC86-D7605F967546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507-4814-BC86-D7605F967546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507-4814-BC86-D7605F967546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507-4814-BC86-D7605F967546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D507-4814-BC86-D7605F967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73657344"/>
        <c:axId val="73671424"/>
      </c:lineChart>
      <c:catAx>
        <c:axId val="736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3671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671424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3657344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6C7-42BD-AD0D-D401E3995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73698304"/>
        <c:axId val="73712384"/>
      </c:barChart>
      <c:catAx>
        <c:axId val="736983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371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712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73698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13" Type="http://schemas.openxmlformats.org/officeDocument/2006/relationships/chart" Target="../charts/chart39.xml"/><Relationship Id="rId18" Type="http://schemas.openxmlformats.org/officeDocument/2006/relationships/chart" Target="../charts/chart44.xml"/><Relationship Id="rId3" Type="http://schemas.openxmlformats.org/officeDocument/2006/relationships/chart" Target="../charts/chart29.xml"/><Relationship Id="rId21" Type="http://schemas.openxmlformats.org/officeDocument/2006/relationships/chart" Target="../charts/chart47.xml"/><Relationship Id="rId7" Type="http://schemas.openxmlformats.org/officeDocument/2006/relationships/chart" Target="../charts/chart33.xml"/><Relationship Id="rId12" Type="http://schemas.openxmlformats.org/officeDocument/2006/relationships/chart" Target="../charts/chart38.xml"/><Relationship Id="rId17" Type="http://schemas.openxmlformats.org/officeDocument/2006/relationships/chart" Target="../charts/chart43.xml"/><Relationship Id="rId2" Type="http://schemas.openxmlformats.org/officeDocument/2006/relationships/chart" Target="../charts/chart28.xml"/><Relationship Id="rId16" Type="http://schemas.openxmlformats.org/officeDocument/2006/relationships/chart" Target="../charts/chart42.xml"/><Relationship Id="rId20" Type="http://schemas.openxmlformats.org/officeDocument/2006/relationships/chart" Target="../charts/chart46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11" Type="http://schemas.openxmlformats.org/officeDocument/2006/relationships/chart" Target="../charts/chart37.xml"/><Relationship Id="rId24" Type="http://schemas.openxmlformats.org/officeDocument/2006/relationships/chart" Target="../charts/chart50.xml"/><Relationship Id="rId5" Type="http://schemas.openxmlformats.org/officeDocument/2006/relationships/chart" Target="../charts/chart31.xml"/><Relationship Id="rId15" Type="http://schemas.openxmlformats.org/officeDocument/2006/relationships/chart" Target="../charts/chart41.xml"/><Relationship Id="rId23" Type="http://schemas.openxmlformats.org/officeDocument/2006/relationships/chart" Target="../charts/chart49.xml"/><Relationship Id="rId10" Type="http://schemas.openxmlformats.org/officeDocument/2006/relationships/chart" Target="../charts/chart36.xml"/><Relationship Id="rId19" Type="http://schemas.openxmlformats.org/officeDocument/2006/relationships/chart" Target="../charts/chart45.xml"/><Relationship Id="rId4" Type="http://schemas.openxmlformats.org/officeDocument/2006/relationships/chart" Target="../charts/chart30.xml"/><Relationship Id="rId9" Type="http://schemas.openxmlformats.org/officeDocument/2006/relationships/chart" Target="../charts/chart35.xml"/><Relationship Id="rId14" Type="http://schemas.openxmlformats.org/officeDocument/2006/relationships/chart" Target="../charts/chart40.xml"/><Relationship Id="rId22" Type="http://schemas.openxmlformats.org/officeDocument/2006/relationships/chart" Target="../charts/chart4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8.xml"/><Relationship Id="rId13" Type="http://schemas.openxmlformats.org/officeDocument/2006/relationships/chart" Target="../charts/chart63.xml"/><Relationship Id="rId18" Type="http://schemas.openxmlformats.org/officeDocument/2006/relationships/chart" Target="../charts/chart68.xml"/><Relationship Id="rId3" Type="http://schemas.openxmlformats.org/officeDocument/2006/relationships/chart" Target="../charts/chart53.xml"/><Relationship Id="rId21" Type="http://schemas.openxmlformats.org/officeDocument/2006/relationships/chart" Target="../charts/chart71.xml"/><Relationship Id="rId7" Type="http://schemas.openxmlformats.org/officeDocument/2006/relationships/chart" Target="../charts/chart57.xml"/><Relationship Id="rId12" Type="http://schemas.openxmlformats.org/officeDocument/2006/relationships/chart" Target="../charts/chart62.xml"/><Relationship Id="rId17" Type="http://schemas.openxmlformats.org/officeDocument/2006/relationships/chart" Target="../charts/chart67.xml"/><Relationship Id="rId2" Type="http://schemas.openxmlformats.org/officeDocument/2006/relationships/chart" Target="../charts/chart52.xml"/><Relationship Id="rId16" Type="http://schemas.openxmlformats.org/officeDocument/2006/relationships/chart" Target="../charts/chart66.xml"/><Relationship Id="rId20" Type="http://schemas.openxmlformats.org/officeDocument/2006/relationships/chart" Target="../charts/chart70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11" Type="http://schemas.openxmlformats.org/officeDocument/2006/relationships/chart" Target="../charts/chart61.xml"/><Relationship Id="rId24" Type="http://schemas.openxmlformats.org/officeDocument/2006/relationships/chart" Target="../charts/chart74.xml"/><Relationship Id="rId5" Type="http://schemas.openxmlformats.org/officeDocument/2006/relationships/chart" Target="../charts/chart55.xml"/><Relationship Id="rId15" Type="http://schemas.openxmlformats.org/officeDocument/2006/relationships/chart" Target="../charts/chart65.xml"/><Relationship Id="rId23" Type="http://schemas.openxmlformats.org/officeDocument/2006/relationships/chart" Target="../charts/chart73.xml"/><Relationship Id="rId10" Type="http://schemas.openxmlformats.org/officeDocument/2006/relationships/chart" Target="../charts/chart60.xml"/><Relationship Id="rId19" Type="http://schemas.openxmlformats.org/officeDocument/2006/relationships/chart" Target="../charts/chart69.xml"/><Relationship Id="rId4" Type="http://schemas.openxmlformats.org/officeDocument/2006/relationships/chart" Target="../charts/chart54.xml"/><Relationship Id="rId9" Type="http://schemas.openxmlformats.org/officeDocument/2006/relationships/chart" Target="../charts/chart59.xml"/><Relationship Id="rId14" Type="http://schemas.openxmlformats.org/officeDocument/2006/relationships/chart" Target="../charts/chart64.xml"/><Relationship Id="rId22" Type="http://schemas.openxmlformats.org/officeDocument/2006/relationships/chart" Target="../charts/chart7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24</xdr:row>
      <xdr:rowOff>28575</xdr:rowOff>
    </xdr:from>
    <xdr:to>
      <xdr:col>5</xdr:col>
      <xdr:colOff>523875</xdr:colOff>
      <xdr:row>38</xdr:row>
      <xdr:rowOff>9525</xdr:rowOff>
    </xdr:to>
    <xdr:pic>
      <xdr:nvPicPr>
        <xdr:cNvPr id="12289" name="1 Imagen">
          <a:extLst>
            <a:ext uri="{FF2B5EF4-FFF2-40B4-BE49-F238E27FC236}">
              <a16:creationId xmlns:a16="http://schemas.microsoft.com/office/drawing/2014/main" id="{00000000-0008-0000-0000-000001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914775"/>
          <a:ext cx="3476625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3</xdr:col>
      <xdr:colOff>371475</xdr:colOff>
      <xdr:row>4</xdr:row>
      <xdr:rowOff>0</xdr:rowOff>
    </xdr:to>
    <xdr:pic>
      <xdr:nvPicPr>
        <xdr:cNvPr id="12290" name="2 Imagen">
          <a:extLst>
            <a:ext uri="{FF2B5EF4-FFF2-40B4-BE49-F238E27FC236}">
              <a16:creationId xmlns:a16="http://schemas.microsoft.com/office/drawing/2014/main" id="{00000000-0008-0000-0000-000002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9050"/>
          <a:ext cx="26574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695325</xdr:colOff>
      <xdr:row>10</xdr:row>
      <xdr:rowOff>28575</xdr:rowOff>
    </xdr:from>
    <xdr:to>
      <xdr:col>6</xdr:col>
      <xdr:colOff>38100</xdr:colOff>
      <xdr:row>19</xdr:row>
      <xdr:rowOff>66675</xdr:rowOff>
    </xdr:to>
    <xdr:pic>
      <xdr:nvPicPr>
        <xdr:cNvPr id="12291" name="3 Imagen">
          <a:extLst>
            <a:ext uri="{FF2B5EF4-FFF2-40B4-BE49-F238E27FC236}">
              <a16:creationId xmlns:a16="http://schemas.microsoft.com/office/drawing/2014/main" id="{00000000-0008-0000-0000-000003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5325" y="1647825"/>
          <a:ext cx="39147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257175</xdr:colOff>
      <xdr:row>19</xdr:row>
      <xdr:rowOff>47625</xdr:rowOff>
    </xdr:from>
    <xdr:to>
      <xdr:col>4</xdr:col>
      <xdr:colOff>171450</xdr:colOff>
      <xdr:row>22</xdr:row>
      <xdr:rowOff>85725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81175" y="3124200"/>
          <a:ext cx="143827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/>
            <a:t>Abril 2020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95250</xdr:rowOff>
    </xdr:from>
    <xdr:to>
      <xdr:col>6</xdr:col>
      <xdr:colOff>0</xdr:colOff>
      <xdr:row>123</xdr:row>
      <xdr:rowOff>581025</xdr:rowOff>
    </xdr:to>
    <xdr:graphicFrame macro="">
      <xdr:nvGraphicFramePr>
        <xdr:cNvPr id="96257" name="Chart 1">
          <a:extLst>
            <a:ext uri="{FF2B5EF4-FFF2-40B4-BE49-F238E27FC236}">
              <a16:creationId xmlns:a16="http://schemas.microsoft.com/office/drawing/2014/main" id="{00000000-0008-0000-1600-0000017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592146</xdr:colOff>
      <xdr:row>113</xdr:row>
      <xdr:rowOff>20639</xdr:rowOff>
    </xdr:from>
    <xdr:ext cx="1791709" cy="227626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 txBox="1"/>
      </xdr:nvSpPr>
      <xdr:spPr>
        <a:xfrm>
          <a:off x="592146" y="7052574"/>
          <a:ext cx="1791709" cy="2276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s-ES" sz="900" b="1" i="1">
              <a:latin typeface="+mj-lt"/>
            </a:rPr>
            <a:t>Datos  a diciembre de cada año</a:t>
          </a:r>
        </a:p>
      </xdr:txBody>
    </xdr:sp>
    <xdr:clientData/>
  </xdr:oneCellAnchor>
  <xdr:twoCellAnchor editAs="oneCell">
    <xdr:from>
      <xdr:col>0</xdr:col>
      <xdr:colOff>619125</xdr:colOff>
      <xdr:row>31</xdr:row>
      <xdr:rowOff>66675</xdr:rowOff>
    </xdr:from>
    <xdr:to>
      <xdr:col>0</xdr:col>
      <xdr:colOff>638175</xdr:colOff>
      <xdr:row>32</xdr:row>
      <xdr:rowOff>0</xdr:rowOff>
    </xdr:to>
    <xdr:sp macro="" textlink="">
      <xdr:nvSpPr>
        <xdr:cNvPr id="96259" name="Text Box 5">
          <a:extLst>
            <a:ext uri="{FF2B5EF4-FFF2-40B4-BE49-F238E27FC236}">
              <a16:creationId xmlns:a16="http://schemas.microsoft.com/office/drawing/2014/main" id="{00000000-0008-0000-1600-000003780100}"/>
            </a:ext>
          </a:extLst>
        </xdr:cNvPr>
        <xdr:cNvSpPr txBox="1">
          <a:spLocks noChangeArrowheads="1"/>
        </xdr:cNvSpPr>
      </xdr:nvSpPr>
      <xdr:spPr bwMode="auto">
        <a:xfrm>
          <a:off x="619125" y="3905250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108</xdr:row>
      <xdr:rowOff>234087</xdr:rowOff>
    </xdr:from>
    <xdr:ext cx="4919167" cy="242631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 txBox="1"/>
      </xdr:nvSpPr>
      <xdr:spPr>
        <a:xfrm>
          <a:off x="0" y="6114739"/>
          <a:ext cx="4919167" cy="2426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000">
              <a:latin typeface="+mj-lt"/>
            </a:rPr>
            <a:t>(1) A partir de 2018 el dato de afiliados</a:t>
          </a:r>
          <a:r>
            <a:rPr lang="es-ES" sz="1000" baseline="0">
              <a:latin typeface="+mj-lt"/>
            </a:rPr>
            <a:t> en desempleo corresponde a la media mensual</a:t>
          </a:r>
          <a:endParaRPr lang="es-ES" sz="1000">
            <a:latin typeface="+mj-lt"/>
          </a:endParaRPr>
        </a:p>
      </xdr:txBody>
    </xdr:sp>
    <xdr:clientData/>
  </xdr:oneCellAnchor>
  <xdr:oneCellAnchor>
    <xdr:from>
      <xdr:col>0</xdr:col>
      <xdr:colOff>541323</xdr:colOff>
      <xdr:row>91</xdr:row>
      <xdr:rowOff>21946</xdr:rowOff>
    </xdr:from>
    <xdr:ext cx="341697" cy="264560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 txBox="1"/>
      </xdr:nvSpPr>
      <xdr:spPr>
        <a:xfrm>
          <a:off x="541323" y="5024642"/>
          <a:ext cx="3416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100"/>
            <a:t>(1)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51</xdr:row>
      <xdr:rowOff>0</xdr:rowOff>
    </xdr:from>
    <xdr:to>
      <xdr:col>6</xdr:col>
      <xdr:colOff>0</xdr:colOff>
      <xdr:row>51</xdr:row>
      <xdr:rowOff>0</xdr:rowOff>
    </xdr:to>
    <xdr:sp macro="" textlink="">
      <xdr:nvSpPr>
        <xdr:cNvPr id="13313" name="Line 8">
          <a:extLst>
            <a:ext uri="{FF2B5EF4-FFF2-40B4-BE49-F238E27FC236}">
              <a16:creationId xmlns:a16="http://schemas.microsoft.com/office/drawing/2014/main" id="{00000000-0008-0000-0900-000001340000}"/>
            </a:ext>
          </a:extLst>
        </xdr:cNvPr>
        <xdr:cNvSpPr>
          <a:spLocks noChangeShapeType="1"/>
        </xdr:cNvSpPr>
      </xdr:nvSpPr>
      <xdr:spPr bwMode="auto">
        <a:xfrm>
          <a:off x="4838700" y="15097125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371475</xdr:colOff>
      <xdr:row>229</xdr:row>
      <xdr:rowOff>0</xdr:rowOff>
    </xdr:from>
    <xdr:to>
      <xdr:col>21</xdr:col>
      <xdr:colOff>695325</xdr:colOff>
      <xdr:row>231</xdr:row>
      <xdr:rowOff>0</xdr:rowOff>
    </xdr:to>
    <xdr:graphicFrame macro="">
      <xdr:nvGraphicFramePr>
        <xdr:cNvPr id="14337" name="Chart 1">
          <a:extLst>
            <a:ext uri="{FF2B5EF4-FFF2-40B4-BE49-F238E27FC236}">
              <a16:creationId xmlns:a16="http://schemas.microsoft.com/office/drawing/2014/main" id="{00000000-0008-0000-0A00-000001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38100</xdr:colOff>
      <xdr:row>419</xdr:row>
      <xdr:rowOff>133350</xdr:rowOff>
    </xdr:from>
    <xdr:to>
      <xdr:col>13</xdr:col>
      <xdr:colOff>0</xdr:colOff>
      <xdr:row>457</xdr:row>
      <xdr:rowOff>66675</xdr:rowOff>
    </xdr:to>
    <xdr:graphicFrame macro="">
      <xdr:nvGraphicFramePr>
        <xdr:cNvPr id="14338" name="Chart 2">
          <a:extLst>
            <a:ext uri="{FF2B5EF4-FFF2-40B4-BE49-F238E27FC236}">
              <a16:creationId xmlns:a16="http://schemas.microsoft.com/office/drawing/2014/main" id="{00000000-0008-0000-0A00-000002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209</xdr:row>
      <xdr:rowOff>9525</xdr:rowOff>
    </xdr:from>
    <xdr:to>
      <xdr:col>6</xdr:col>
      <xdr:colOff>266700</xdr:colOff>
      <xdr:row>222</xdr:row>
      <xdr:rowOff>28575</xdr:rowOff>
    </xdr:to>
    <xdr:graphicFrame macro="">
      <xdr:nvGraphicFramePr>
        <xdr:cNvPr id="14339" name="2 Gráfico">
          <a:extLst>
            <a:ext uri="{FF2B5EF4-FFF2-40B4-BE49-F238E27FC236}">
              <a16:creationId xmlns:a16="http://schemas.microsoft.com/office/drawing/2014/main" id="{00000000-0008-0000-0A00-000003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18433" name="Chart 1">
          <a:extLst>
            <a:ext uri="{FF2B5EF4-FFF2-40B4-BE49-F238E27FC236}">
              <a16:creationId xmlns:a16="http://schemas.microsoft.com/office/drawing/2014/main" id="{00000000-0008-0000-0E00-000001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942975</xdr:colOff>
      <xdr:row>101</xdr:row>
      <xdr:rowOff>0</xdr:rowOff>
    </xdr:to>
    <xdr:graphicFrame macro="">
      <xdr:nvGraphicFramePr>
        <xdr:cNvPr id="18434" name="Chart 2">
          <a:extLst>
            <a:ext uri="{FF2B5EF4-FFF2-40B4-BE49-F238E27FC236}">
              <a16:creationId xmlns:a16="http://schemas.microsoft.com/office/drawing/2014/main" id="{00000000-0008-0000-0E00-000002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18435" name="Chart 3">
          <a:extLst>
            <a:ext uri="{FF2B5EF4-FFF2-40B4-BE49-F238E27FC236}">
              <a16:creationId xmlns:a16="http://schemas.microsoft.com/office/drawing/2014/main" id="{00000000-0008-0000-0E00-000003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209550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18436" name="Chart 4">
          <a:extLst>
            <a:ext uri="{FF2B5EF4-FFF2-40B4-BE49-F238E27FC236}">
              <a16:creationId xmlns:a16="http://schemas.microsoft.com/office/drawing/2014/main" id="{00000000-0008-0000-0E00-000004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200025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18437" name="Chart 5">
          <a:extLst>
            <a:ext uri="{FF2B5EF4-FFF2-40B4-BE49-F238E27FC236}">
              <a16:creationId xmlns:a16="http://schemas.microsoft.com/office/drawing/2014/main" id="{00000000-0008-0000-0E00-000005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942975</xdr:colOff>
      <xdr:row>101</xdr:row>
      <xdr:rowOff>0</xdr:rowOff>
    </xdr:to>
    <xdr:graphicFrame macro="">
      <xdr:nvGraphicFramePr>
        <xdr:cNvPr id="18438" name="Chart 6">
          <a:extLst>
            <a:ext uri="{FF2B5EF4-FFF2-40B4-BE49-F238E27FC236}">
              <a16:creationId xmlns:a16="http://schemas.microsoft.com/office/drawing/2014/main" id="{00000000-0008-0000-0E00-000006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18439" name="Chart 7">
          <a:extLst>
            <a:ext uri="{FF2B5EF4-FFF2-40B4-BE49-F238E27FC236}">
              <a16:creationId xmlns:a16="http://schemas.microsoft.com/office/drawing/2014/main" id="{00000000-0008-0000-0E00-000007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209550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18440" name="Chart 8">
          <a:extLst>
            <a:ext uri="{FF2B5EF4-FFF2-40B4-BE49-F238E27FC236}">
              <a16:creationId xmlns:a16="http://schemas.microsoft.com/office/drawing/2014/main" id="{00000000-0008-0000-0E00-0000084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18</xdr:row>
      <xdr:rowOff>0</xdr:rowOff>
    </xdr:from>
    <xdr:to>
      <xdr:col>0</xdr:col>
      <xdr:colOff>114300</xdr:colOff>
      <xdr:row>18</xdr:row>
      <xdr:rowOff>200025</xdr:rowOff>
    </xdr:to>
    <xdr:sp macro="" textlink="">
      <xdr:nvSpPr>
        <xdr:cNvPr id="8195" name="Text Box 1">
          <a:extLst>
            <a:ext uri="{FF2B5EF4-FFF2-40B4-BE49-F238E27FC236}">
              <a16:creationId xmlns:a16="http://schemas.microsoft.com/office/drawing/2014/main" id="{00000000-0008-0000-0F00-000003200000}"/>
            </a:ext>
          </a:extLst>
        </xdr:cNvPr>
        <xdr:cNvSpPr txBox="1">
          <a:spLocks noChangeArrowheads="1"/>
        </xdr:cNvSpPr>
      </xdr:nvSpPr>
      <xdr:spPr bwMode="auto">
        <a:xfrm>
          <a:off x="47625" y="5038725"/>
          <a:ext cx="666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34</xdr:row>
      <xdr:rowOff>0</xdr:rowOff>
    </xdr:from>
    <xdr:to>
      <xdr:col>1</xdr:col>
      <xdr:colOff>123825</xdr:colOff>
      <xdr:row>223</xdr:row>
      <xdr:rowOff>9525</xdr:rowOff>
    </xdr:to>
    <xdr:sp macro="" textlink="">
      <xdr:nvSpPr>
        <xdr:cNvPr id="8196" name="Text Box 3">
          <a:extLst>
            <a:ext uri="{FF2B5EF4-FFF2-40B4-BE49-F238E27FC236}">
              <a16:creationId xmlns:a16="http://schemas.microsoft.com/office/drawing/2014/main" id="{00000000-0008-0000-0F00-000004200000}"/>
            </a:ext>
          </a:extLst>
        </xdr:cNvPr>
        <xdr:cNvSpPr txBox="1">
          <a:spLocks noChangeArrowheads="1"/>
        </xdr:cNvSpPr>
      </xdr:nvSpPr>
      <xdr:spPr bwMode="auto">
        <a:xfrm>
          <a:off x="371475" y="10344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40</xdr:row>
      <xdr:rowOff>0</xdr:rowOff>
    </xdr:from>
    <xdr:to>
      <xdr:col>1</xdr:col>
      <xdr:colOff>123825</xdr:colOff>
      <xdr:row>223</xdr:row>
      <xdr:rowOff>9525</xdr:rowOff>
    </xdr:to>
    <xdr:sp macro="" textlink="">
      <xdr:nvSpPr>
        <xdr:cNvPr id="8197" name="Text Box 4">
          <a:extLst>
            <a:ext uri="{FF2B5EF4-FFF2-40B4-BE49-F238E27FC236}">
              <a16:creationId xmlns:a16="http://schemas.microsoft.com/office/drawing/2014/main" id="{00000000-0008-0000-0F00-000005200000}"/>
            </a:ext>
          </a:extLst>
        </xdr:cNvPr>
        <xdr:cNvSpPr txBox="1">
          <a:spLocks noChangeArrowheads="1"/>
        </xdr:cNvSpPr>
      </xdr:nvSpPr>
      <xdr:spPr bwMode="auto">
        <a:xfrm>
          <a:off x="371475" y="10344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40</xdr:row>
      <xdr:rowOff>0</xdr:rowOff>
    </xdr:from>
    <xdr:to>
      <xdr:col>1</xdr:col>
      <xdr:colOff>123825</xdr:colOff>
      <xdr:row>223</xdr:row>
      <xdr:rowOff>9525</xdr:rowOff>
    </xdr:to>
    <xdr:sp macro="" textlink="">
      <xdr:nvSpPr>
        <xdr:cNvPr id="8198" name="Text Box 5">
          <a:extLst>
            <a:ext uri="{FF2B5EF4-FFF2-40B4-BE49-F238E27FC236}">
              <a16:creationId xmlns:a16="http://schemas.microsoft.com/office/drawing/2014/main" id="{00000000-0008-0000-0F00-000006200000}"/>
            </a:ext>
          </a:extLst>
        </xdr:cNvPr>
        <xdr:cNvSpPr txBox="1">
          <a:spLocks noChangeArrowheads="1"/>
        </xdr:cNvSpPr>
      </xdr:nvSpPr>
      <xdr:spPr bwMode="auto">
        <a:xfrm>
          <a:off x="371475" y="10344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</xdr:colOff>
      <xdr:row>18</xdr:row>
      <xdr:rowOff>0</xdr:rowOff>
    </xdr:from>
    <xdr:to>
      <xdr:col>0</xdr:col>
      <xdr:colOff>114300</xdr:colOff>
      <xdr:row>18</xdr:row>
      <xdr:rowOff>200025</xdr:rowOff>
    </xdr:to>
    <xdr:sp macro="" textlink="">
      <xdr:nvSpPr>
        <xdr:cNvPr id="8199" name="Text Box 6">
          <a:extLst>
            <a:ext uri="{FF2B5EF4-FFF2-40B4-BE49-F238E27FC236}">
              <a16:creationId xmlns:a16="http://schemas.microsoft.com/office/drawing/2014/main" id="{00000000-0008-0000-0F00-000007200000}"/>
            </a:ext>
          </a:extLst>
        </xdr:cNvPr>
        <xdr:cNvSpPr txBox="1">
          <a:spLocks noChangeArrowheads="1"/>
        </xdr:cNvSpPr>
      </xdr:nvSpPr>
      <xdr:spPr bwMode="auto">
        <a:xfrm>
          <a:off x="47625" y="5038725"/>
          <a:ext cx="666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390525</xdr:colOff>
      <xdr:row>26</xdr:row>
      <xdr:rowOff>0</xdr:rowOff>
    </xdr:from>
    <xdr:to>
      <xdr:col>8</xdr:col>
      <xdr:colOff>685800</xdr:colOff>
      <xdr:row>26</xdr:row>
      <xdr:rowOff>0</xdr:rowOff>
    </xdr:to>
    <xdr:graphicFrame macro="">
      <xdr:nvGraphicFramePr>
        <xdr:cNvPr id="8200" name="Chart 7">
          <a:extLst>
            <a:ext uri="{FF2B5EF4-FFF2-40B4-BE49-F238E27FC236}">
              <a16:creationId xmlns:a16="http://schemas.microsoft.com/office/drawing/2014/main" id="{00000000-0008-0000-0F00-000008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18</xdr:row>
      <xdr:rowOff>0</xdr:rowOff>
    </xdr:from>
    <xdr:to>
      <xdr:col>0</xdr:col>
      <xdr:colOff>114300</xdr:colOff>
      <xdr:row>18</xdr:row>
      <xdr:rowOff>200025</xdr:rowOff>
    </xdr:to>
    <xdr:sp macro="" textlink="">
      <xdr:nvSpPr>
        <xdr:cNvPr id="8201" name="Text Box 8">
          <a:extLst>
            <a:ext uri="{FF2B5EF4-FFF2-40B4-BE49-F238E27FC236}">
              <a16:creationId xmlns:a16="http://schemas.microsoft.com/office/drawing/2014/main" id="{00000000-0008-0000-0F00-000009200000}"/>
            </a:ext>
          </a:extLst>
        </xdr:cNvPr>
        <xdr:cNvSpPr txBox="1">
          <a:spLocks noChangeArrowheads="1"/>
        </xdr:cNvSpPr>
      </xdr:nvSpPr>
      <xdr:spPr bwMode="auto">
        <a:xfrm>
          <a:off x="47625" y="5038725"/>
          <a:ext cx="666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371475</xdr:colOff>
      <xdr:row>26</xdr:row>
      <xdr:rowOff>0</xdr:rowOff>
    </xdr:from>
    <xdr:to>
      <xdr:col>10</xdr:col>
      <xdr:colOff>504825</xdr:colOff>
      <xdr:row>26</xdr:row>
      <xdr:rowOff>0</xdr:rowOff>
    </xdr:to>
    <xdr:graphicFrame macro="">
      <xdr:nvGraphicFramePr>
        <xdr:cNvPr id="8202" name="Chart 9">
          <a:extLst>
            <a:ext uri="{FF2B5EF4-FFF2-40B4-BE49-F238E27FC236}">
              <a16:creationId xmlns:a16="http://schemas.microsoft.com/office/drawing/2014/main" id="{00000000-0008-0000-0F00-00000A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390525</xdr:colOff>
      <xdr:row>26</xdr:row>
      <xdr:rowOff>0</xdr:rowOff>
    </xdr:from>
    <xdr:to>
      <xdr:col>8</xdr:col>
      <xdr:colOff>685800</xdr:colOff>
      <xdr:row>26</xdr:row>
      <xdr:rowOff>0</xdr:rowOff>
    </xdr:to>
    <xdr:graphicFrame macro="">
      <xdr:nvGraphicFramePr>
        <xdr:cNvPr id="8203" name="Chart 10">
          <a:extLst>
            <a:ext uri="{FF2B5EF4-FFF2-40B4-BE49-F238E27FC236}">
              <a16:creationId xmlns:a16="http://schemas.microsoft.com/office/drawing/2014/main" id="{00000000-0008-0000-0F00-00000B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47625</xdr:colOff>
      <xdr:row>28</xdr:row>
      <xdr:rowOff>0</xdr:rowOff>
    </xdr:from>
    <xdr:to>
      <xdr:col>1</xdr:col>
      <xdr:colOff>123825</xdr:colOff>
      <xdr:row>28</xdr:row>
      <xdr:rowOff>200025</xdr:rowOff>
    </xdr:to>
    <xdr:sp macro="" textlink="">
      <xdr:nvSpPr>
        <xdr:cNvPr id="8204" name="Text Box 11">
          <a:extLst>
            <a:ext uri="{FF2B5EF4-FFF2-40B4-BE49-F238E27FC236}">
              <a16:creationId xmlns:a16="http://schemas.microsoft.com/office/drawing/2014/main" id="{00000000-0008-0000-0F00-00000C200000}"/>
            </a:ext>
          </a:extLst>
        </xdr:cNvPr>
        <xdr:cNvSpPr txBox="1">
          <a:spLocks noChangeArrowheads="1"/>
        </xdr:cNvSpPr>
      </xdr:nvSpPr>
      <xdr:spPr bwMode="auto">
        <a:xfrm>
          <a:off x="371475" y="908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28</xdr:row>
      <xdr:rowOff>0</xdr:rowOff>
    </xdr:from>
    <xdr:to>
      <xdr:col>1</xdr:col>
      <xdr:colOff>123825</xdr:colOff>
      <xdr:row>28</xdr:row>
      <xdr:rowOff>200025</xdr:rowOff>
    </xdr:to>
    <xdr:sp macro="" textlink="">
      <xdr:nvSpPr>
        <xdr:cNvPr id="8205" name="Text Box 12">
          <a:extLst>
            <a:ext uri="{FF2B5EF4-FFF2-40B4-BE49-F238E27FC236}">
              <a16:creationId xmlns:a16="http://schemas.microsoft.com/office/drawing/2014/main" id="{00000000-0008-0000-0F00-00000D200000}"/>
            </a:ext>
          </a:extLst>
        </xdr:cNvPr>
        <xdr:cNvSpPr txBox="1">
          <a:spLocks noChangeArrowheads="1"/>
        </xdr:cNvSpPr>
      </xdr:nvSpPr>
      <xdr:spPr bwMode="auto">
        <a:xfrm>
          <a:off x="371475" y="908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28</xdr:row>
      <xdr:rowOff>0</xdr:rowOff>
    </xdr:from>
    <xdr:to>
      <xdr:col>1</xdr:col>
      <xdr:colOff>123825</xdr:colOff>
      <xdr:row>28</xdr:row>
      <xdr:rowOff>200025</xdr:rowOff>
    </xdr:to>
    <xdr:sp macro="" textlink="">
      <xdr:nvSpPr>
        <xdr:cNvPr id="8206" name="Text Box 13">
          <a:extLst>
            <a:ext uri="{FF2B5EF4-FFF2-40B4-BE49-F238E27FC236}">
              <a16:creationId xmlns:a16="http://schemas.microsoft.com/office/drawing/2014/main" id="{00000000-0008-0000-0F00-00000E200000}"/>
            </a:ext>
          </a:extLst>
        </xdr:cNvPr>
        <xdr:cNvSpPr txBox="1">
          <a:spLocks noChangeArrowheads="1"/>
        </xdr:cNvSpPr>
      </xdr:nvSpPr>
      <xdr:spPr bwMode="auto">
        <a:xfrm>
          <a:off x="371475" y="908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9</xdr:col>
      <xdr:colOff>95250</xdr:colOff>
      <xdr:row>26</xdr:row>
      <xdr:rowOff>0</xdr:rowOff>
    </xdr:to>
    <xdr:graphicFrame macro="">
      <xdr:nvGraphicFramePr>
        <xdr:cNvPr id="8207" name="Chart 14">
          <a:extLst>
            <a:ext uri="{FF2B5EF4-FFF2-40B4-BE49-F238E27FC236}">
              <a16:creationId xmlns:a16="http://schemas.microsoft.com/office/drawing/2014/main" id="{00000000-0008-0000-0F00-00000F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47625</xdr:colOff>
      <xdr:row>18</xdr:row>
      <xdr:rowOff>0</xdr:rowOff>
    </xdr:from>
    <xdr:to>
      <xdr:col>0</xdr:col>
      <xdr:colOff>114300</xdr:colOff>
      <xdr:row>18</xdr:row>
      <xdr:rowOff>200025</xdr:rowOff>
    </xdr:to>
    <xdr:sp macro="" textlink="">
      <xdr:nvSpPr>
        <xdr:cNvPr id="8208" name="Text Box 15">
          <a:extLst>
            <a:ext uri="{FF2B5EF4-FFF2-40B4-BE49-F238E27FC236}">
              <a16:creationId xmlns:a16="http://schemas.microsoft.com/office/drawing/2014/main" id="{00000000-0008-0000-0F00-000010200000}"/>
            </a:ext>
          </a:extLst>
        </xdr:cNvPr>
        <xdr:cNvSpPr txBox="1">
          <a:spLocks noChangeArrowheads="1"/>
        </xdr:cNvSpPr>
      </xdr:nvSpPr>
      <xdr:spPr bwMode="auto">
        <a:xfrm>
          <a:off x="47625" y="5038725"/>
          <a:ext cx="666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40</xdr:row>
      <xdr:rowOff>9525</xdr:rowOff>
    </xdr:from>
    <xdr:to>
      <xdr:col>15</xdr:col>
      <xdr:colOff>76200</xdr:colOff>
      <xdr:row>223</xdr:row>
      <xdr:rowOff>19050</xdr:rowOff>
    </xdr:to>
    <xdr:sp macro="" textlink="">
      <xdr:nvSpPr>
        <xdr:cNvPr id="8209" name="Text Box 17">
          <a:extLst>
            <a:ext uri="{FF2B5EF4-FFF2-40B4-BE49-F238E27FC236}">
              <a16:creationId xmlns:a16="http://schemas.microsoft.com/office/drawing/2014/main" id="{00000000-0008-0000-0F00-000011200000}"/>
            </a:ext>
          </a:extLst>
        </xdr:cNvPr>
        <xdr:cNvSpPr txBox="1">
          <a:spLocks noChangeArrowheads="1"/>
        </xdr:cNvSpPr>
      </xdr:nvSpPr>
      <xdr:spPr bwMode="auto">
        <a:xfrm>
          <a:off x="6943725" y="10344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54</xdr:row>
      <xdr:rowOff>0</xdr:rowOff>
    </xdr:from>
    <xdr:to>
      <xdr:col>1</xdr:col>
      <xdr:colOff>123825</xdr:colOff>
      <xdr:row>223</xdr:row>
      <xdr:rowOff>0</xdr:rowOff>
    </xdr:to>
    <xdr:sp macro="" textlink="">
      <xdr:nvSpPr>
        <xdr:cNvPr id="8210" name="Text Box 18">
          <a:extLst>
            <a:ext uri="{FF2B5EF4-FFF2-40B4-BE49-F238E27FC236}">
              <a16:creationId xmlns:a16="http://schemas.microsoft.com/office/drawing/2014/main" id="{00000000-0008-0000-0F00-000012200000}"/>
            </a:ext>
          </a:extLst>
        </xdr:cNvPr>
        <xdr:cNvSpPr txBox="1">
          <a:spLocks noChangeArrowheads="1"/>
        </xdr:cNvSpPr>
      </xdr:nvSpPr>
      <xdr:spPr bwMode="auto">
        <a:xfrm>
          <a:off x="371475" y="10344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54</xdr:row>
      <xdr:rowOff>0</xdr:rowOff>
    </xdr:from>
    <xdr:to>
      <xdr:col>1</xdr:col>
      <xdr:colOff>123825</xdr:colOff>
      <xdr:row>223</xdr:row>
      <xdr:rowOff>0</xdr:rowOff>
    </xdr:to>
    <xdr:sp macro="" textlink="">
      <xdr:nvSpPr>
        <xdr:cNvPr id="8211" name="Text Box 19">
          <a:extLst>
            <a:ext uri="{FF2B5EF4-FFF2-40B4-BE49-F238E27FC236}">
              <a16:creationId xmlns:a16="http://schemas.microsoft.com/office/drawing/2014/main" id="{00000000-0008-0000-0F00-000013200000}"/>
            </a:ext>
          </a:extLst>
        </xdr:cNvPr>
        <xdr:cNvSpPr txBox="1">
          <a:spLocks noChangeArrowheads="1"/>
        </xdr:cNvSpPr>
      </xdr:nvSpPr>
      <xdr:spPr bwMode="auto">
        <a:xfrm>
          <a:off x="371475" y="103441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</xdr:colOff>
      <xdr:row>18</xdr:row>
      <xdr:rowOff>0</xdr:rowOff>
    </xdr:from>
    <xdr:to>
      <xdr:col>0</xdr:col>
      <xdr:colOff>114300</xdr:colOff>
      <xdr:row>18</xdr:row>
      <xdr:rowOff>200025</xdr:rowOff>
    </xdr:to>
    <xdr:sp macro="" textlink="">
      <xdr:nvSpPr>
        <xdr:cNvPr id="8212" name="Text Box 20">
          <a:extLst>
            <a:ext uri="{FF2B5EF4-FFF2-40B4-BE49-F238E27FC236}">
              <a16:creationId xmlns:a16="http://schemas.microsoft.com/office/drawing/2014/main" id="{00000000-0008-0000-0F00-000014200000}"/>
            </a:ext>
          </a:extLst>
        </xdr:cNvPr>
        <xdr:cNvSpPr txBox="1">
          <a:spLocks noChangeArrowheads="1"/>
        </xdr:cNvSpPr>
      </xdr:nvSpPr>
      <xdr:spPr bwMode="auto">
        <a:xfrm>
          <a:off x="47625" y="5038725"/>
          <a:ext cx="666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390525</xdr:colOff>
      <xdr:row>26</xdr:row>
      <xdr:rowOff>0</xdr:rowOff>
    </xdr:from>
    <xdr:to>
      <xdr:col>8</xdr:col>
      <xdr:colOff>685800</xdr:colOff>
      <xdr:row>26</xdr:row>
      <xdr:rowOff>0</xdr:rowOff>
    </xdr:to>
    <xdr:graphicFrame macro="">
      <xdr:nvGraphicFramePr>
        <xdr:cNvPr id="8213" name="Chart 21">
          <a:extLst>
            <a:ext uri="{FF2B5EF4-FFF2-40B4-BE49-F238E27FC236}">
              <a16:creationId xmlns:a16="http://schemas.microsoft.com/office/drawing/2014/main" id="{00000000-0008-0000-0F00-000015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47625</xdr:colOff>
      <xdr:row>18</xdr:row>
      <xdr:rowOff>0</xdr:rowOff>
    </xdr:from>
    <xdr:to>
      <xdr:col>0</xdr:col>
      <xdr:colOff>114300</xdr:colOff>
      <xdr:row>18</xdr:row>
      <xdr:rowOff>200025</xdr:rowOff>
    </xdr:to>
    <xdr:sp macro="" textlink="">
      <xdr:nvSpPr>
        <xdr:cNvPr id="8214" name="Text Box 22">
          <a:extLst>
            <a:ext uri="{FF2B5EF4-FFF2-40B4-BE49-F238E27FC236}">
              <a16:creationId xmlns:a16="http://schemas.microsoft.com/office/drawing/2014/main" id="{00000000-0008-0000-0F00-000016200000}"/>
            </a:ext>
          </a:extLst>
        </xdr:cNvPr>
        <xdr:cNvSpPr txBox="1">
          <a:spLocks noChangeArrowheads="1"/>
        </xdr:cNvSpPr>
      </xdr:nvSpPr>
      <xdr:spPr bwMode="auto">
        <a:xfrm>
          <a:off x="47625" y="5038725"/>
          <a:ext cx="666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371475</xdr:colOff>
      <xdr:row>26</xdr:row>
      <xdr:rowOff>0</xdr:rowOff>
    </xdr:from>
    <xdr:to>
      <xdr:col>10</xdr:col>
      <xdr:colOff>504825</xdr:colOff>
      <xdr:row>26</xdr:row>
      <xdr:rowOff>0</xdr:rowOff>
    </xdr:to>
    <xdr:graphicFrame macro="">
      <xdr:nvGraphicFramePr>
        <xdr:cNvPr id="8215" name="Chart 23">
          <a:extLst>
            <a:ext uri="{FF2B5EF4-FFF2-40B4-BE49-F238E27FC236}">
              <a16:creationId xmlns:a16="http://schemas.microsoft.com/office/drawing/2014/main" id="{00000000-0008-0000-0F00-000017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390525</xdr:colOff>
      <xdr:row>26</xdr:row>
      <xdr:rowOff>0</xdr:rowOff>
    </xdr:from>
    <xdr:to>
      <xdr:col>8</xdr:col>
      <xdr:colOff>685800</xdr:colOff>
      <xdr:row>26</xdr:row>
      <xdr:rowOff>0</xdr:rowOff>
    </xdr:to>
    <xdr:graphicFrame macro="">
      <xdr:nvGraphicFramePr>
        <xdr:cNvPr id="8216" name="Chart 24">
          <a:extLst>
            <a:ext uri="{FF2B5EF4-FFF2-40B4-BE49-F238E27FC236}">
              <a16:creationId xmlns:a16="http://schemas.microsoft.com/office/drawing/2014/main" id="{00000000-0008-0000-0F00-000018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47625</xdr:colOff>
      <xdr:row>28</xdr:row>
      <xdr:rowOff>0</xdr:rowOff>
    </xdr:from>
    <xdr:to>
      <xdr:col>1</xdr:col>
      <xdr:colOff>123825</xdr:colOff>
      <xdr:row>28</xdr:row>
      <xdr:rowOff>200025</xdr:rowOff>
    </xdr:to>
    <xdr:sp macro="" textlink="">
      <xdr:nvSpPr>
        <xdr:cNvPr id="8217" name="Text Box 25">
          <a:extLst>
            <a:ext uri="{FF2B5EF4-FFF2-40B4-BE49-F238E27FC236}">
              <a16:creationId xmlns:a16="http://schemas.microsoft.com/office/drawing/2014/main" id="{00000000-0008-0000-0F00-000019200000}"/>
            </a:ext>
          </a:extLst>
        </xdr:cNvPr>
        <xdr:cNvSpPr txBox="1">
          <a:spLocks noChangeArrowheads="1"/>
        </xdr:cNvSpPr>
      </xdr:nvSpPr>
      <xdr:spPr bwMode="auto">
        <a:xfrm>
          <a:off x="371475" y="908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28</xdr:row>
      <xdr:rowOff>0</xdr:rowOff>
    </xdr:from>
    <xdr:to>
      <xdr:col>1</xdr:col>
      <xdr:colOff>123825</xdr:colOff>
      <xdr:row>28</xdr:row>
      <xdr:rowOff>200025</xdr:rowOff>
    </xdr:to>
    <xdr:sp macro="" textlink="">
      <xdr:nvSpPr>
        <xdr:cNvPr id="8218" name="Text Box 26">
          <a:extLst>
            <a:ext uri="{FF2B5EF4-FFF2-40B4-BE49-F238E27FC236}">
              <a16:creationId xmlns:a16="http://schemas.microsoft.com/office/drawing/2014/main" id="{00000000-0008-0000-0F00-00001A200000}"/>
            </a:ext>
          </a:extLst>
        </xdr:cNvPr>
        <xdr:cNvSpPr txBox="1">
          <a:spLocks noChangeArrowheads="1"/>
        </xdr:cNvSpPr>
      </xdr:nvSpPr>
      <xdr:spPr bwMode="auto">
        <a:xfrm>
          <a:off x="371475" y="908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28</xdr:row>
      <xdr:rowOff>0</xdr:rowOff>
    </xdr:from>
    <xdr:to>
      <xdr:col>1</xdr:col>
      <xdr:colOff>123825</xdr:colOff>
      <xdr:row>28</xdr:row>
      <xdr:rowOff>200025</xdr:rowOff>
    </xdr:to>
    <xdr:sp macro="" textlink="">
      <xdr:nvSpPr>
        <xdr:cNvPr id="8219" name="Text Box 27">
          <a:extLst>
            <a:ext uri="{FF2B5EF4-FFF2-40B4-BE49-F238E27FC236}">
              <a16:creationId xmlns:a16="http://schemas.microsoft.com/office/drawing/2014/main" id="{00000000-0008-0000-0F00-00001B200000}"/>
            </a:ext>
          </a:extLst>
        </xdr:cNvPr>
        <xdr:cNvSpPr txBox="1">
          <a:spLocks noChangeArrowheads="1"/>
        </xdr:cNvSpPr>
      </xdr:nvSpPr>
      <xdr:spPr bwMode="auto">
        <a:xfrm>
          <a:off x="371475" y="9086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9</xdr:col>
      <xdr:colOff>95250</xdr:colOff>
      <xdr:row>26</xdr:row>
      <xdr:rowOff>0</xdr:rowOff>
    </xdr:to>
    <xdr:graphicFrame macro="">
      <xdr:nvGraphicFramePr>
        <xdr:cNvPr id="8220" name="Chart 28">
          <a:extLst>
            <a:ext uri="{FF2B5EF4-FFF2-40B4-BE49-F238E27FC236}">
              <a16:creationId xmlns:a16="http://schemas.microsoft.com/office/drawing/2014/main" id="{00000000-0008-0000-0F00-00001C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9</xdr:col>
      <xdr:colOff>95250</xdr:colOff>
      <xdr:row>26</xdr:row>
      <xdr:rowOff>0</xdr:rowOff>
    </xdr:to>
    <xdr:graphicFrame macro="">
      <xdr:nvGraphicFramePr>
        <xdr:cNvPr id="8221" name="Chart 32">
          <a:extLst>
            <a:ext uri="{FF2B5EF4-FFF2-40B4-BE49-F238E27FC236}">
              <a16:creationId xmlns:a16="http://schemas.microsoft.com/office/drawing/2014/main" id="{00000000-0008-0000-0F00-00001D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9</xdr:col>
      <xdr:colOff>95250</xdr:colOff>
      <xdr:row>26</xdr:row>
      <xdr:rowOff>0</xdr:rowOff>
    </xdr:to>
    <xdr:graphicFrame macro="">
      <xdr:nvGraphicFramePr>
        <xdr:cNvPr id="8222" name="Chart 33">
          <a:extLst>
            <a:ext uri="{FF2B5EF4-FFF2-40B4-BE49-F238E27FC236}">
              <a16:creationId xmlns:a16="http://schemas.microsoft.com/office/drawing/2014/main" id="{00000000-0008-0000-0F00-00001E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9</xdr:col>
      <xdr:colOff>95250</xdr:colOff>
      <xdr:row>26</xdr:row>
      <xdr:rowOff>0</xdr:rowOff>
    </xdr:to>
    <xdr:graphicFrame macro="">
      <xdr:nvGraphicFramePr>
        <xdr:cNvPr id="8223" name="Chart 34">
          <a:extLst>
            <a:ext uri="{FF2B5EF4-FFF2-40B4-BE49-F238E27FC236}">
              <a16:creationId xmlns:a16="http://schemas.microsoft.com/office/drawing/2014/main" id="{00000000-0008-0000-0F00-00001F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9</xdr:col>
      <xdr:colOff>95250</xdr:colOff>
      <xdr:row>26</xdr:row>
      <xdr:rowOff>0</xdr:rowOff>
    </xdr:to>
    <xdr:graphicFrame macro="">
      <xdr:nvGraphicFramePr>
        <xdr:cNvPr id="8224" name="Chart 35">
          <a:extLst>
            <a:ext uri="{FF2B5EF4-FFF2-40B4-BE49-F238E27FC236}">
              <a16:creationId xmlns:a16="http://schemas.microsoft.com/office/drawing/2014/main" id="{00000000-0008-0000-0F00-000020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9</xdr:col>
      <xdr:colOff>95250</xdr:colOff>
      <xdr:row>26</xdr:row>
      <xdr:rowOff>0</xdr:rowOff>
    </xdr:to>
    <xdr:graphicFrame macro="">
      <xdr:nvGraphicFramePr>
        <xdr:cNvPr id="8225" name="Chart 36">
          <a:extLst>
            <a:ext uri="{FF2B5EF4-FFF2-40B4-BE49-F238E27FC236}">
              <a16:creationId xmlns:a16="http://schemas.microsoft.com/office/drawing/2014/main" id="{00000000-0008-0000-0F00-00002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9</xdr:col>
      <xdr:colOff>95250</xdr:colOff>
      <xdr:row>26</xdr:row>
      <xdr:rowOff>0</xdr:rowOff>
    </xdr:to>
    <xdr:graphicFrame macro="">
      <xdr:nvGraphicFramePr>
        <xdr:cNvPr id="8226" name="Chart 37">
          <a:extLst>
            <a:ext uri="{FF2B5EF4-FFF2-40B4-BE49-F238E27FC236}">
              <a16:creationId xmlns:a16="http://schemas.microsoft.com/office/drawing/2014/main" id="{00000000-0008-0000-0F00-00002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47625</xdr:colOff>
      <xdr:row>33</xdr:row>
      <xdr:rowOff>0</xdr:rowOff>
    </xdr:from>
    <xdr:to>
      <xdr:col>1</xdr:col>
      <xdr:colOff>123825</xdr:colOff>
      <xdr:row>33</xdr:row>
      <xdr:rowOff>200025</xdr:rowOff>
    </xdr:to>
    <xdr:sp macro="" textlink="">
      <xdr:nvSpPr>
        <xdr:cNvPr id="8227" name="Text Box 11">
          <a:extLst>
            <a:ext uri="{FF2B5EF4-FFF2-40B4-BE49-F238E27FC236}">
              <a16:creationId xmlns:a16="http://schemas.microsoft.com/office/drawing/2014/main" id="{00000000-0008-0000-0F00-000023200000}"/>
            </a:ext>
          </a:extLst>
        </xdr:cNvPr>
        <xdr:cNvSpPr txBox="1">
          <a:spLocks noChangeArrowheads="1"/>
        </xdr:cNvSpPr>
      </xdr:nvSpPr>
      <xdr:spPr bwMode="auto">
        <a:xfrm>
          <a:off x="371475" y="1002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33</xdr:row>
      <xdr:rowOff>0</xdr:rowOff>
    </xdr:from>
    <xdr:to>
      <xdr:col>1</xdr:col>
      <xdr:colOff>123825</xdr:colOff>
      <xdr:row>33</xdr:row>
      <xdr:rowOff>200025</xdr:rowOff>
    </xdr:to>
    <xdr:sp macro="" textlink="">
      <xdr:nvSpPr>
        <xdr:cNvPr id="8228" name="Text Box 12">
          <a:extLst>
            <a:ext uri="{FF2B5EF4-FFF2-40B4-BE49-F238E27FC236}">
              <a16:creationId xmlns:a16="http://schemas.microsoft.com/office/drawing/2014/main" id="{00000000-0008-0000-0F00-000024200000}"/>
            </a:ext>
          </a:extLst>
        </xdr:cNvPr>
        <xdr:cNvSpPr txBox="1">
          <a:spLocks noChangeArrowheads="1"/>
        </xdr:cNvSpPr>
      </xdr:nvSpPr>
      <xdr:spPr bwMode="auto">
        <a:xfrm>
          <a:off x="371475" y="1002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33</xdr:row>
      <xdr:rowOff>0</xdr:rowOff>
    </xdr:from>
    <xdr:to>
      <xdr:col>1</xdr:col>
      <xdr:colOff>123825</xdr:colOff>
      <xdr:row>33</xdr:row>
      <xdr:rowOff>200025</xdr:rowOff>
    </xdr:to>
    <xdr:sp macro="" textlink="">
      <xdr:nvSpPr>
        <xdr:cNvPr id="8229" name="Text Box 13">
          <a:extLst>
            <a:ext uri="{FF2B5EF4-FFF2-40B4-BE49-F238E27FC236}">
              <a16:creationId xmlns:a16="http://schemas.microsoft.com/office/drawing/2014/main" id="{00000000-0008-0000-0F00-000025200000}"/>
            </a:ext>
          </a:extLst>
        </xdr:cNvPr>
        <xdr:cNvSpPr txBox="1">
          <a:spLocks noChangeArrowheads="1"/>
        </xdr:cNvSpPr>
      </xdr:nvSpPr>
      <xdr:spPr bwMode="auto">
        <a:xfrm>
          <a:off x="371475" y="1002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33</xdr:row>
      <xdr:rowOff>0</xdr:rowOff>
    </xdr:from>
    <xdr:to>
      <xdr:col>1</xdr:col>
      <xdr:colOff>123825</xdr:colOff>
      <xdr:row>33</xdr:row>
      <xdr:rowOff>200025</xdr:rowOff>
    </xdr:to>
    <xdr:sp macro="" textlink="">
      <xdr:nvSpPr>
        <xdr:cNvPr id="8230" name="Text Box 25">
          <a:extLst>
            <a:ext uri="{FF2B5EF4-FFF2-40B4-BE49-F238E27FC236}">
              <a16:creationId xmlns:a16="http://schemas.microsoft.com/office/drawing/2014/main" id="{00000000-0008-0000-0F00-000026200000}"/>
            </a:ext>
          </a:extLst>
        </xdr:cNvPr>
        <xdr:cNvSpPr txBox="1">
          <a:spLocks noChangeArrowheads="1"/>
        </xdr:cNvSpPr>
      </xdr:nvSpPr>
      <xdr:spPr bwMode="auto">
        <a:xfrm>
          <a:off x="371475" y="1002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33</xdr:row>
      <xdr:rowOff>0</xdr:rowOff>
    </xdr:from>
    <xdr:to>
      <xdr:col>1</xdr:col>
      <xdr:colOff>123825</xdr:colOff>
      <xdr:row>33</xdr:row>
      <xdr:rowOff>200025</xdr:rowOff>
    </xdr:to>
    <xdr:sp macro="" textlink="">
      <xdr:nvSpPr>
        <xdr:cNvPr id="8231" name="Text Box 26">
          <a:extLst>
            <a:ext uri="{FF2B5EF4-FFF2-40B4-BE49-F238E27FC236}">
              <a16:creationId xmlns:a16="http://schemas.microsoft.com/office/drawing/2014/main" id="{00000000-0008-0000-0F00-000027200000}"/>
            </a:ext>
          </a:extLst>
        </xdr:cNvPr>
        <xdr:cNvSpPr txBox="1">
          <a:spLocks noChangeArrowheads="1"/>
        </xdr:cNvSpPr>
      </xdr:nvSpPr>
      <xdr:spPr bwMode="auto">
        <a:xfrm>
          <a:off x="371475" y="1002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33</xdr:row>
      <xdr:rowOff>0</xdr:rowOff>
    </xdr:from>
    <xdr:to>
      <xdr:col>1</xdr:col>
      <xdr:colOff>123825</xdr:colOff>
      <xdr:row>33</xdr:row>
      <xdr:rowOff>200025</xdr:rowOff>
    </xdr:to>
    <xdr:sp macro="" textlink="">
      <xdr:nvSpPr>
        <xdr:cNvPr id="8232" name="Text Box 27">
          <a:extLst>
            <a:ext uri="{FF2B5EF4-FFF2-40B4-BE49-F238E27FC236}">
              <a16:creationId xmlns:a16="http://schemas.microsoft.com/office/drawing/2014/main" id="{00000000-0008-0000-0F00-000028200000}"/>
            </a:ext>
          </a:extLst>
        </xdr:cNvPr>
        <xdr:cNvSpPr txBox="1">
          <a:spLocks noChangeArrowheads="1"/>
        </xdr:cNvSpPr>
      </xdr:nvSpPr>
      <xdr:spPr bwMode="auto">
        <a:xfrm>
          <a:off x="371475" y="100298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212</xdr:row>
      <xdr:rowOff>0</xdr:rowOff>
    </xdr:from>
    <xdr:to>
      <xdr:col>1</xdr:col>
      <xdr:colOff>123825</xdr:colOff>
      <xdr:row>223</xdr:row>
      <xdr:rowOff>19050</xdr:rowOff>
    </xdr:to>
    <xdr:sp macro="" textlink="">
      <xdr:nvSpPr>
        <xdr:cNvPr id="8233" name="Text Box 11">
          <a:extLst>
            <a:ext uri="{FF2B5EF4-FFF2-40B4-BE49-F238E27FC236}">
              <a16:creationId xmlns:a16="http://schemas.microsoft.com/office/drawing/2014/main" id="{00000000-0008-0000-0F00-000029200000}"/>
            </a:ext>
          </a:extLst>
        </xdr:cNvPr>
        <xdr:cNvSpPr txBox="1">
          <a:spLocks noChangeArrowheads="1"/>
        </xdr:cNvSpPr>
      </xdr:nvSpPr>
      <xdr:spPr bwMode="auto">
        <a:xfrm>
          <a:off x="371475" y="10344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212</xdr:row>
      <xdr:rowOff>0</xdr:rowOff>
    </xdr:from>
    <xdr:to>
      <xdr:col>1</xdr:col>
      <xdr:colOff>123825</xdr:colOff>
      <xdr:row>223</xdr:row>
      <xdr:rowOff>19050</xdr:rowOff>
    </xdr:to>
    <xdr:sp macro="" textlink="">
      <xdr:nvSpPr>
        <xdr:cNvPr id="8234" name="Text Box 12">
          <a:extLst>
            <a:ext uri="{FF2B5EF4-FFF2-40B4-BE49-F238E27FC236}">
              <a16:creationId xmlns:a16="http://schemas.microsoft.com/office/drawing/2014/main" id="{00000000-0008-0000-0F00-00002A200000}"/>
            </a:ext>
          </a:extLst>
        </xdr:cNvPr>
        <xdr:cNvSpPr txBox="1">
          <a:spLocks noChangeArrowheads="1"/>
        </xdr:cNvSpPr>
      </xdr:nvSpPr>
      <xdr:spPr bwMode="auto">
        <a:xfrm>
          <a:off x="371475" y="10344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212</xdr:row>
      <xdr:rowOff>0</xdr:rowOff>
    </xdr:from>
    <xdr:to>
      <xdr:col>1</xdr:col>
      <xdr:colOff>123825</xdr:colOff>
      <xdr:row>223</xdr:row>
      <xdr:rowOff>19050</xdr:rowOff>
    </xdr:to>
    <xdr:sp macro="" textlink="">
      <xdr:nvSpPr>
        <xdr:cNvPr id="8235" name="Text Box 13">
          <a:extLst>
            <a:ext uri="{FF2B5EF4-FFF2-40B4-BE49-F238E27FC236}">
              <a16:creationId xmlns:a16="http://schemas.microsoft.com/office/drawing/2014/main" id="{00000000-0008-0000-0F00-00002B200000}"/>
            </a:ext>
          </a:extLst>
        </xdr:cNvPr>
        <xdr:cNvSpPr txBox="1">
          <a:spLocks noChangeArrowheads="1"/>
        </xdr:cNvSpPr>
      </xdr:nvSpPr>
      <xdr:spPr bwMode="auto">
        <a:xfrm>
          <a:off x="371475" y="10344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212</xdr:row>
      <xdr:rowOff>0</xdr:rowOff>
    </xdr:from>
    <xdr:to>
      <xdr:col>1</xdr:col>
      <xdr:colOff>123825</xdr:colOff>
      <xdr:row>223</xdr:row>
      <xdr:rowOff>19050</xdr:rowOff>
    </xdr:to>
    <xdr:sp macro="" textlink="">
      <xdr:nvSpPr>
        <xdr:cNvPr id="8236" name="Text Box 25">
          <a:extLst>
            <a:ext uri="{FF2B5EF4-FFF2-40B4-BE49-F238E27FC236}">
              <a16:creationId xmlns:a16="http://schemas.microsoft.com/office/drawing/2014/main" id="{00000000-0008-0000-0F00-00002C200000}"/>
            </a:ext>
          </a:extLst>
        </xdr:cNvPr>
        <xdr:cNvSpPr txBox="1">
          <a:spLocks noChangeArrowheads="1"/>
        </xdr:cNvSpPr>
      </xdr:nvSpPr>
      <xdr:spPr bwMode="auto">
        <a:xfrm>
          <a:off x="371475" y="10344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212</xdr:row>
      <xdr:rowOff>0</xdr:rowOff>
    </xdr:from>
    <xdr:to>
      <xdr:col>1</xdr:col>
      <xdr:colOff>123825</xdr:colOff>
      <xdr:row>223</xdr:row>
      <xdr:rowOff>19050</xdr:rowOff>
    </xdr:to>
    <xdr:sp macro="" textlink="">
      <xdr:nvSpPr>
        <xdr:cNvPr id="8237" name="Text Box 26">
          <a:extLst>
            <a:ext uri="{FF2B5EF4-FFF2-40B4-BE49-F238E27FC236}">
              <a16:creationId xmlns:a16="http://schemas.microsoft.com/office/drawing/2014/main" id="{00000000-0008-0000-0F00-00002D200000}"/>
            </a:ext>
          </a:extLst>
        </xdr:cNvPr>
        <xdr:cNvSpPr txBox="1">
          <a:spLocks noChangeArrowheads="1"/>
        </xdr:cNvSpPr>
      </xdr:nvSpPr>
      <xdr:spPr bwMode="auto">
        <a:xfrm>
          <a:off x="371475" y="10344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212</xdr:row>
      <xdr:rowOff>0</xdr:rowOff>
    </xdr:from>
    <xdr:to>
      <xdr:col>1</xdr:col>
      <xdr:colOff>123825</xdr:colOff>
      <xdr:row>223</xdr:row>
      <xdr:rowOff>19050</xdr:rowOff>
    </xdr:to>
    <xdr:sp macro="" textlink="">
      <xdr:nvSpPr>
        <xdr:cNvPr id="8238" name="Text Box 27">
          <a:extLst>
            <a:ext uri="{FF2B5EF4-FFF2-40B4-BE49-F238E27FC236}">
              <a16:creationId xmlns:a16="http://schemas.microsoft.com/office/drawing/2014/main" id="{00000000-0008-0000-0F00-00002E200000}"/>
            </a:ext>
          </a:extLst>
        </xdr:cNvPr>
        <xdr:cNvSpPr txBox="1">
          <a:spLocks noChangeArrowheads="1"/>
        </xdr:cNvSpPr>
      </xdr:nvSpPr>
      <xdr:spPr bwMode="auto">
        <a:xfrm>
          <a:off x="371475" y="10344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292100</xdr:colOff>
          <xdr:row>23</xdr:row>
          <xdr:rowOff>25400</xdr:rowOff>
        </xdr:from>
        <xdr:to>
          <xdr:col>6</xdr:col>
          <xdr:colOff>336550</xdr:colOff>
          <xdr:row>23</xdr:row>
          <xdr:rowOff>25400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F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292100</xdr:colOff>
          <xdr:row>23</xdr:row>
          <xdr:rowOff>25400</xdr:rowOff>
        </xdr:from>
        <xdr:to>
          <xdr:col>6</xdr:col>
          <xdr:colOff>336550</xdr:colOff>
          <xdr:row>23</xdr:row>
          <xdr:rowOff>25400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F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14</xdr:row>
      <xdr:rowOff>47625</xdr:rowOff>
    </xdr:from>
    <xdr:to>
      <xdr:col>6</xdr:col>
      <xdr:colOff>685800</xdr:colOff>
      <xdr:row>49</xdr:row>
      <xdr:rowOff>85725</xdr:rowOff>
    </xdr:to>
    <xdr:graphicFrame macro="">
      <xdr:nvGraphicFramePr>
        <xdr:cNvPr id="41985" name="1 Gráfico">
          <a:extLst>
            <a:ext uri="{FF2B5EF4-FFF2-40B4-BE49-F238E27FC236}">
              <a16:creationId xmlns:a16="http://schemas.microsoft.com/office/drawing/2014/main" id="{00000000-0008-0000-1000-000001A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44033" name="Chart 1029">
          <a:extLst>
            <a:ext uri="{FF2B5EF4-FFF2-40B4-BE49-F238E27FC236}">
              <a16:creationId xmlns:a16="http://schemas.microsoft.com/office/drawing/2014/main" id="{00000000-0008-0000-1100-000001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933450</xdr:colOff>
      <xdr:row>99</xdr:row>
      <xdr:rowOff>0</xdr:rowOff>
    </xdr:to>
    <xdr:graphicFrame macro="">
      <xdr:nvGraphicFramePr>
        <xdr:cNvPr id="44034" name="Chart 1030">
          <a:extLst>
            <a:ext uri="{FF2B5EF4-FFF2-40B4-BE49-F238E27FC236}">
              <a16:creationId xmlns:a16="http://schemas.microsoft.com/office/drawing/2014/main" id="{00000000-0008-0000-1100-000002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238125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44035" name="Chart 1031">
          <a:extLst>
            <a:ext uri="{FF2B5EF4-FFF2-40B4-BE49-F238E27FC236}">
              <a16:creationId xmlns:a16="http://schemas.microsoft.com/office/drawing/2014/main" id="{00000000-0008-0000-1100-000003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209550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44036" name="Chart 1032">
          <a:extLst>
            <a:ext uri="{FF2B5EF4-FFF2-40B4-BE49-F238E27FC236}">
              <a16:creationId xmlns:a16="http://schemas.microsoft.com/office/drawing/2014/main" id="{00000000-0008-0000-1100-000004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200025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44037" name="Chart 1033">
          <a:extLst>
            <a:ext uri="{FF2B5EF4-FFF2-40B4-BE49-F238E27FC236}">
              <a16:creationId xmlns:a16="http://schemas.microsoft.com/office/drawing/2014/main" id="{00000000-0008-0000-1100-000005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933450</xdr:colOff>
      <xdr:row>99</xdr:row>
      <xdr:rowOff>0</xdr:rowOff>
    </xdr:to>
    <xdr:graphicFrame macro="">
      <xdr:nvGraphicFramePr>
        <xdr:cNvPr id="44038" name="Chart 1034">
          <a:extLst>
            <a:ext uri="{FF2B5EF4-FFF2-40B4-BE49-F238E27FC236}">
              <a16:creationId xmlns:a16="http://schemas.microsoft.com/office/drawing/2014/main" id="{00000000-0008-0000-1100-000006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238125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44039" name="Chart 1035">
          <a:extLst>
            <a:ext uri="{FF2B5EF4-FFF2-40B4-BE49-F238E27FC236}">
              <a16:creationId xmlns:a16="http://schemas.microsoft.com/office/drawing/2014/main" id="{00000000-0008-0000-1100-000007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209550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44040" name="Chart 1036">
          <a:extLst>
            <a:ext uri="{FF2B5EF4-FFF2-40B4-BE49-F238E27FC236}">
              <a16:creationId xmlns:a16="http://schemas.microsoft.com/office/drawing/2014/main" id="{00000000-0008-0000-1100-000008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200025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44041" name="Chart 1037">
          <a:extLst>
            <a:ext uri="{FF2B5EF4-FFF2-40B4-BE49-F238E27FC236}">
              <a16:creationId xmlns:a16="http://schemas.microsoft.com/office/drawing/2014/main" id="{00000000-0008-0000-1100-000009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933450</xdr:colOff>
      <xdr:row>99</xdr:row>
      <xdr:rowOff>0</xdr:rowOff>
    </xdr:to>
    <xdr:graphicFrame macro="">
      <xdr:nvGraphicFramePr>
        <xdr:cNvPr id="44042" name="Chart 1038">
          <a:extLst>
            <a:ext uri="{FF2B5EF4-FFF2-40B4-BE49-F238E27FC236}">
              <a16:creationId xmlns:a16="http://schemas.microsoft.com/office/drawing/2014/main" id="{00000000-0008-0000-1100-00000A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238125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44043" name="Chart 1039">
          <a:extLst>
            <a:ext uri="{FF2B5EF4-FFF2-40B4-BE49-F238E27FC236}">
              <a16:creationId xmlns:a16="http://schemas.microsoft.com/office/drawing/2014/main" id="{00000000-0008-0000-1100-00000B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209550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44044" name="Chart 1040">
          <a:extLst>
            <a:ext uri="{FF2B5EF4-FFF2-40B4-BE49-F238E27FC236}">
              <a16:creationId xmlns:a16="http://schemas.microsoft.com/office/drawing/2014/main" id="{00000000-0008-0000-1100-00000C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200025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44045" name="Chart 1041">
          <a:extLst>
            <a:ext uri="{FF2B5EF4-FFF2-40B4-BE49-F238E27FC236}">
              <a16:creationId xmlns:a16="http://schemas.microsoft.com/office/drawing/2014/main" id="{00000000-0008-0000-1100-00000D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5</xdr:col>
      <xdr:colOff>933450</xdr:colOff>
      <xdr:row>99</xdr:row>
      <xdr:rowOff>0</xdr:rowOff>
    </xdr:to>
    <xdr:graphicFrame macro="">
      <xdr:nvGraphicFramePr>
        <xdr:cNvPr id="44046" name="Chart 1042">
          <a:extLst>
            <a:ext uri="{FF2B5EF4-FFF2-40B4-BE49-F238E27FC236}">
              <a16:creationId xmlns:a16="http://schemas.microsoft.com/office/drawing/2014/main" id="{00000000-0008-0000-1100-00000E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238125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44047" name="Chart 1043">
          <a:extLst>
            <a:ext uri="{FF2B5EF4-FFF2-40B4-BE49-F238E27FC236}">
              <a16:creationId xmlns:a16="http://schemas.microsoft.com/office/drawing/2014/main" id="{00000000-0008-0000-1100-00000F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209550</xdr:colOff>
      <xdr:row>99</xdr:row>
      <xdr:rowOff>0</xdr:rowOff>
    </xdr:from>
    <xdr:to>
      <xdr:col>6</xdr:col>
      <xdr:colOff>0</xdr:colOff>
      <xdr:row>99</xdr:row>
      <xdr:rowOff>0</xdr:rowOff>
    </xdr:to>
    <xdr:graphicFrame macro="">
      <xdr:nvGraphicFramePr>
        <xdr:cNvPr id="44048" name="Chart 1044">
          <a:extLst>
            <a:ext uri="{FF2B5EF4-FFF2-40B4-BE49-F238E27FC236}">
              <a16:creationId xmlns:a16="http://schemas.microsoft.com/office/drawing/2014/main" id="{00000000-0008-0000-1100-000010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200025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44049" name="Chart 1045">
          <a:extLst>
            <a:ext uri="{FF2B5EF4-FFF2-40B4-BE49-F238E27FC236}">
              <a16:creationId xmlns:a16="http://schemas.microsoft.com/office/drawing/2014/main" id="{00000000-0008-0000-1100-000011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933450</xdr:colOff>
      <xdr:row>101</xdr:row>
      <xdr:rowOff>0</xdr:rowOff>
    </xdr:to>
    <xdr:graphicFrame macro="">
      <xdr:nvGraphicFramePr>
        <xdr:cNvPr id="44050" name="Chart 1046">
          <a:extLst>
            <a:ext uri="{FF2B5EF4-FFF2-40B4-BE49-F238E27FC236}">
              <a16:creationId xmlns:a16="http://schemas.microsoft.com/office/drawing/2014/main" id="{00000000-0008-0000-1100-000012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238125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44051" name="Chart 1047">
          <a:extLst>
            <a:ext uri="{FF2B5EF4-FFF2-40B4-BE49-F238E27FC236}">
              <a16:creationId xmlns:a16="http://schemas.microsoft.com/office/drawing/2014/main" id="{00000000-0008-0000-1100-000013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209550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44052" name="Chart 1048">
          <a:extLst>
            <a:ext uri="{FF2B5EF4-FFF2-40B4-BE49-F238E27FC236}">
              <a16:creationId xmlns:a16="http://schemas.microsoft.com/office/drawing/2014/main" id="{00000000-0008-0000-1100-000014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200025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44053" name="Chart 1049">
          <a:extLst>
            <a:ext uri="{FF2B5EF4-FFF2-40B4-BE49-F238E27FC236}">
              <a16:creationId xmlns:a16="http://schemas.microsoft.com/office/drawing/2014/main" id="{00000000-0008-0000-1100-000015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5</xdr:col>
      <xdr:colOff>933450</xdr:colOff>
      <xdr:row>101</xdr:row>
      <xdr:rowOff>0</xdr:rowOff>
    </xdr:to>
    <xdr:graphicFrame macro="">
      <xdr:nvGraphicFramePr>
        <xdr:cNvPr id="44054" name="Chart 1050">
          <a:extLst>
            <a:ext uri="{FF2B5EF4-FFF2-40B4-BE49-F238E27FC236}">
              <a16:creationId xmlns:a16="http://schemas.microsoft.com/office/drawing/2014/main" id="{00000000-0008-0000-1100-000016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238125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44055" name="Chart 1051">
          <a:extLst>
            <a:ext uri="{FF2B5EF4-FFF2-40B4-BE49-F238E27FC236}">
              <a16:creationId xmlns:a16="http://schemas.microsoft.com/office/drawing/2014/main" id="{00000000-0008-0000-1100-000017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209550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44056" name="Chart 1052">
          <a:extLst>
            <a:ext uri="{FF2B5EF4-FFF2-40B4-BE49-F238E27FC236}">
              <a16:creationId xmlns:a16="http://schemas.microsoft.com/office/drawing/2014/main" id="{00000000-0008-0000-1100-000018A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19</xdr:row>
      <xdr:rowOff>0</xdr:rowOff>
    </xdr:from>
    <xdr:to>
      <xdr:col>0</xdr:col>
      <xdr:colOff>0</xdr:colOff>
      <xdr:row>19</xdr:row>
      <xdr:rowOff>200025</xdr:rowOff>
    </xdr:to>
    <xdr:sp macro="" textlink="">
      <xdr:nvSpPr>
        <xdr:cNvPr id="11267" name="Text Box 1">
          <a:extLst>
            <a:ext uri="{FF2B5EF4-FFF2-40B4-BE49-F238E27FC236}">
              <a16:creationId xmlns:a16="http://schemas.microsoft.com/office/drawing/2014/main" id="{00000000-0008-0000-1200-0000032C0000}"/>
            </a:ext>
          </a:extLst>
        </xdr:cNvPr>
        <xdr:cNvSpPr txBox="1">
          <a:spLocks noChangeArrowheads="1"/>
        </xdr:cNvSpPr>
      </xdr:nvSpPr>
      <xdr:spPr bwMode="auto">
        <a:xfrm>
          <a:off x="0" y="53054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34</xdr:row>
      <xdr:rowOff>0</xdr:rowOff>
    </xdr:from>
    <xdr:to>
      <xdr:col>1</xdr:col>
      <xdr:colOff>123825</xdr:colOff>
      <xdr:row>40</xdr:row>
      <xdr:rowOff>28575</xdr:rowOff>
    </xdr:to>
    <xdr:sp macro="" textlink="">
      <xdr:nvSpPr>
        <xdr:cNvPr id="11268" name="Text Box 4">
          <a:extLst>
            <a:ext uri="{FF2B5EF4-FFF2-40B4-BE49-F238E27FC236}">
              <a16:creationId xmlns:a16="http://schemas.microsoft.com/office/drawing/2014/main" id="{00000000-0008-0000-1200-0000042C0000}"/>
            </a:ext>
          </a:extLst>
        </xdr:cNvPr>
        <xdr:cNvSpPr txBox="1">
          <a:spLocks noChangeArrowheads="1"/>
        </xdr:cNvSpPr>
      </xdr:nvSpPr>
      <xdr:spPr bwMode="auto">
        <a:xfrm>
          <a:off x="47625" y="9229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34</xdr:row>
      <xdr:rowOff>0</xdr:rowOff>
    </xdr:from>
    <xdr:to>
      <xdr:col>1</xdr:col>
      <xdr:colOff>123825</xdr:colOff>
      <xdr:row>40</xdr:row>
      <xdr:rowOff>28575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00000000-0008-0000-1200-0000052C0000}"/>
            </a:ext>
          </a:extLst>
        </xdr:cNvPr>
        <xdr:cNvSpPr txBox="1">
          <a:spLocks noChangeArrowheads="1"/>
        </xdr:cNvSpPr>
      </xdr:nvSpPr>
      <xdr:spPr bwMode="auto">
        <a:xfrm>
          <a:off x="47625" y="9229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</xdr:colOff>
      <xdr:row>19</xdr:row>
      <xdr:rowOff>0</xdr:rowOff>
    </xdr:from>
    <xdr:to>
      <xdr:col>0</xdr:col>
      <xdr:colOff>0</xdr:colOff>
      <xdr:row>19</xdr:row>
      <xdr:rowOff>200025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00000000-0008-0000-1200-0000062C0000}"/>
            </a:ext>
          </a:extLst>
        </xdr:cNvPr>
        <xdr:cNvSpPr txBox="1">
          <a:spLocks noChangeArrowheads="1"/>
        </xdr:cNvSpPr>
      </xdr:nvSpPr>
      <xdr:spPr bwMode="auto">
        <a:xfrm>
          <a:off x="0" y="53054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390525</xdr:colOff>
      <xdr:row>27</xdr:row>
      <xdr:rowOff>0</xdr:rowOff>
    </xdr:from>
    <xdr:to>
      <xdr:col>8</xdr:col>
      <xdr:colOff>685800</xdr:colOff>
      <xdr:row>27</xdr:row>
      <xdr:rowOff>0</xdr:rowOff>
    </xdr:to>
    <xdr:graphicFrame macro="">
      <xdr:nvGraphicFramePr>
        <xdr:cNvPr id="11271" name="Chart 7">
          <a:extLst>
            <a:ext uri="{FF2B5EF4-FFF2-40B4-BE49-F238E27FC236}">
              <a16:creationId xmlns:a16="http://schemas.microsoft.com/office/drawing/2014/main" id="{00000000-0008-0000-1200-000007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47625</xdr:colOff>
      <xdr:row>19</xdr:row>
      <xdr:rowOff>0</xdr:rowOff>
    </xdr:from>
    <xdr:to>
      <xdr:col>0</xdr:col>
      <xdr:colOff>0</xdr:colOff>
      <xdr:row>19</xdr:row>
      <xdr:rowOff>200025</xdr:rowOff>
    </xdr:to>
    <xdr:sp macro="" textlink="">
      <xdr:nvSpPr>
        <xdr:cNvPr id="11272" name="Text Box 8">
          <a:extLst>
            <a:ext uri="{FF2B5EF4-FFF2-40B4-BE49-F238E27FC236}">
              <a16:creationId xmlns:a16="http://schemas.microsoft.com/office/drawing/2014/main" id="{00000000-0008-0000-1200-0000082C0000}"/>
            </a:ext>
          </a:extLst>
        </xdr:cNvPr>
        <xdr:cNvSpPr txBox="1">
          <a:spLocks noChangeArrowheads="1"/>
        </xdr:cNvSpPr>
      </xdr:nvSpPr>
      <xdr:spPr bwMode="auto">
        <a:xfrm>
          <a:off x="0" y="53054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371475</xdr:colOff>
      <xdr:row>27</xdr:row>
      <xdr:rowOff>0</xdr:rowOff>
    </xdr:from>
    <xdr:to>
      <xdr:col>10</xdr:col>
      <xdr:colOff>0</xdr:colOff>
      <xdr:row>27</xdr:row>
      <xdr:rowOff>0</xdr:rowOff>
    </xdr:to>
    <xdr:graphicFrame macro="">
      <xdr:nvGraphicFramePr>
        <xdr:cNvPr id="11273" name="Chart 9">
          <a:extLst>
            <a:ext uri="{FF2B5EF4-FFF2-40B4-BE49-F238E27FC236}">
              <a16:creationId xmlns:a16="http://schemas.microsoft.com/office/drawing/2014/main" id="{00000000-0008-0000-1200-000009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390525</xdr:colOff>
      <xdr:row>27</xdr:row>
      <xdr:rowOff>0</xdr:rowOff>
    </xdr:from>
    <xdr:to>
      <xdr:col>8</xdr:col>
      <xdr:colOff>685800</xdr:colOff>
      <xdr:row>27</xdr:row>
      <xdr:rowOff>0</xdr:rowOff>
    </xdr:to>
    <xdr:graphicFrame macro="">
      <xdr:nvGraphicFramePr>
        <xdr:cNvPr id="11274" name="Chart 10">
          <a:extLst>
            <a:ext uri="{FF2B5EF4-FFF2-40B4-BE49-F238E27FC236}">
              <a16:creationId xmlns:a16="http://schemas.microsoft.com/office/drawing/2014/main" id="{00000000-0008-0000-1200-00000A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47625</xdr:colOff>
      <xdr:row>29</xdr:row>
      <xdr:rowOff>0</xdr:rowOff>
    </xdr:from>
    <xdr:to>
      <xdr:col>1</xdr:col>
      <xdr:colOff>123825</xdr:colOff>
      <xdr:row>29</xdr:row>
      <xdr:rowOff>200025</xdr:rowOff>
    </xdr:to>
    <xdr:sp macro="" textlink="">
      <xdr:nvSpPr>
        <xdr:cNvPr id="11275" name="Text Box 11">
          <a:extLst>
            <a:ext uri="{FF2B5EF4-FFF2-40B4-BE49-F238E27FC236}">
              <a16:creationId xmlns:a16="http://schemas.microsoft.com/office/drawing/2014/main" id="{00000000-0008-0000-1200-00000B2C0000}"/>
            </a:ext>
          </a:extLst>
        </xdr:cNvPr>
        <xdr:cNvSpPr txBox="1">
          <a:spLocks noChangeArrowheads="1"/>
        </xdr:cNvSpPr>
      </xdr:nvSpPr>
      <xdr:spPr bwMode="auto">
        <a:xfrm>
          <a:off x="47625" y="8982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29</xdr:row>
      <xdr:rowOff>0</xdr:rowOff>
    </xdr:from>
    <xdr:to>
      <xdr:col>1</xdr:col>
      <xdr:colOff>123825</xdr:colOff>
      <xdr:row>29</xdr:row>
      <xdr:rowOff>200025</xdr:rowOff>
    </xdr:to>
    <xdr:sp macro="" textlink="">
      <xdr:nvSpPr>
        <xdr:cNvPr id="11276" name="Text Box 12">
          <a:extLst>
            <a:ext uri="{FF2B5EF4-FFF2-40B4-BE49-F238E27FC236}">
              <a16:creationId xmlns:a16="http://schemas.microsoft.com/office/drawing/2014/main" id="{00000000-0008-0000-1200-00000C2C0000}"/>
            </a:ext>
          </a:extLst>
        </xdr:cNvPr>
        <xdr:cNvSpPr txBox="1">
          <a:spLocks noChangeArrowheads="1"/>
        </xdr:cNvSpPr>
      </xdr:nvSpPr>
      <xdr:spPr bwMode="auto">
        <a:xfrm>
          <a:off x="47625" y="8982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29</xdr:row>
      <xdr:rowOff>0</xdr:rowOff>
    </xdr:from>
    <xdr:to>
      <xdr:col>1</xdr:col>
      <xdr:colOff>123825</xdr:colOff>
      <xdr:row>29</xdr:row>
      <xdr:rowOff>200025</xdr:rowOff>
    </xdr:to>
    <xdr:sp macro="" textlink="">
      <xdr:nvSpPr>
        <xdr:cNvPr id="11277" name="Text Box 13">
          <a:extLst>
            <a:ext uri="{FF2B5EF4-FFF2-40B4-BE49-F238E27FC236}">
              <a16:creationId xmlns:a16="http://schemas.microsoft.com/office/drawing/2014/main" id="{00000000-0008-0000-1200-00000D2C0000}"/>
            </a:ext>
          </a:extLst>
        </xdr:cNvPr>
        <xdr:cNvSpPr txBox="1">
          <a:spLocks noChangeArrowheads="1"/>
        </xdr:cNvSpPr>
      </xdr:nvSpPr>
      <xdr:spPr bwMode="auto">
        <a:xfrm>
          <a:off x="47625" y="8982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0</xdr:rowOff>
    </xdr:from>
    <xdr:to>
      <xdr:col>9</xdr:col>
      <xdr:colOff>95250</xdr:colOff>
      <xdr:row>27</xdr:row>
      <xdr:rowOff>0</xdr:rowOff>
    </xdr:to>
    <xdr:graphicFrame macro="">
      <xdr:nvGraphicFramePr>
        <xdr:cNvPr id="11278" name="Chart 14">
          <a:extLst>
            <a:ext uri="{FF2B5EF4-FFF2-40B4-BE49-F238E27FC236}">
              <a16:creationId xmlns:a16="http://schemas.microsoft.com/office/drawing/2014/main" id="{00000000-0008-0000-1200-00000E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47625</xdr:colOff>
      <xdr:row>19</xdr:row>
      <xdr:rowOff>0</xdr:rowOff>
    </xdr:from>
    <xdr:to>
      <xdr:col>0</xdr:col>
      <xdr:colOff>0</xdr:colOff>
      <xdr:row>19</xdr:row>
      <xdr:rowOff>200025</xdr:rowOff>
    </xdr:to>
    <xdr:sp macro="" textlink="">
      <xdr:nvSpPr>
        <xdr:cNvPr id="11279" name="Text Box 15">
          <a:extLst>
            <a:ext uri="{FF2B5EF4-FFF2-40B4-BE49-F238E27FC236}">
              <a16:creationId xmlns:a16="http://schemas.microsoft.com/office/drawing/2014/main" id="{00000000-0008-0000-1200-00000F2C0000}"/>
            </a:ext>
          </a:extLst>
        </xdr:cNvPr>
        <xdr:cNvSpPr txBox="1">
          <a:spLocks noChangeArrowheads="1"/>
        </xdr:cNvSpPr>
      </xdr:nvSpPr>
      <xdr:spPr bwMode="auto">
        <a:xfrm>
          <a:off x="0" y="53054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35</xdr:row>
      <xdr:rowOff>9525</xdr:rowOff>
    </xdr:from>
    <xdr:to>
      <xdr:col>1</xdr:col>
      <xdr:colOff>123825</xdr:colOff>
      <xdr:row>40</xdr:row>
      <xdr:rowOff>38100</xdr:rowOff>
    </xdr:to>
    <xdr:sp macro="" textlink="">
      <xdr:nvSpPr>
        <xdr:cNvPr id="11280" name="Text Box 17">
          <a:extLst>
            <a:ext uri="{FF2B5EF4-FFF2-40B4-BE49-F238E27FC236}">
              <a16:creationId xmlns:a16="http://schemas.microsoft.com/office/drawing/2014/main" id="{00000000-0008-0000-1200-0000102C0000}"/>
            </a:ext>
          </a:extLst>
        </xdr:cNvPr>
        <xdr:cNvSpPr txBox="1">
          <a:spLocks noChangeArrowheads="1"/>
        </xdr:cNvSpPr>
      </xdr:nvSpPr>
      <xdr:spPr bwMode="auto">
        <a:xfrm>
          <a:off x="47625" y="92297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43</xdr:row>
      <xdr:rowOff>0</xdr:rowOff>
    </xdr:from>
    <xdr:to>
      <xdr:col>1</xdr:col>
      <xdr:colOff>123825</xdr:colOff>
      <xdr:row>44</xdr:row>
      <xdr:rowOff>28575</xdr:rowOff>
    </xdr:to>
    <xdr:sp macro="" textlink="">
      <xdr:nvSpPr>
        <xdr:cNvPr id="11281" name="Text Box 18">
          <a:extLst>
            <a:ext uri="{FF2B5EF4-FFF2-40B4-BE49-F238E27FC236}">
              <a16:creationId xmlns:a16="http://schemas.microsoft.com/office/drawing/2014/main" id="{00000000-0008-0000-1200-0000112C0000}"/>
            </a:ext>
          </a:extLst>
        </xdr:cNvPr>
        <xdr:cNvSpPr txBox="1">
          <a:spLocks noChangeArrowheads="1"/>
        </xdr:cNvSpPr>
      </xdr:nvSpPr>
      <xdr:spPr bwMode="auto">
        <a:xfrm>
          <a:off x="47625" y="9991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43</xdr:row>
      <xdr:rowOff>0</xdr:rowOff>
    </xdr:from>
    <xdr:to>
      <xdr:col>1</xdr:col>
      <xdr:colOff>123825</xdr:colOff>
      <xdr:row>44</xdr:row>
      <xdr:rowOff>28575</xdr:rowOff>
    </xdr:to>
    <xdr:sp macro="" textlink="">
      <xdr:nvSpPr>
        <xdr:cNvPr id="11282" name="Text Box 19">
          <a:extLst>
            <a:ext uri="{FF2B5EF4-FFF2-40B4-BE49-F238E27FC236}">
              <a16:creationId xmlns:a16="http://schemas.microsoft.com/office/drawing/2014/main" id="{00000000-0008-0000-1200-0000122C0000}"/>
            </a:ext>
          </a:extLst>
        </xdr:cNvPr>
        <xdr:cNvSpPr txBox="1">
          <a:spLocks noChangeArrowheads="1"/>
        </xdr:cNvSpPr>
      </xdr:nvSpPr>
      <xdr:spPr bwMode="auto">
        <a:xfrm>
          <a:off x="47625" y="99917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</xdr:colOff>
      <xdr:row>19</xdr:row>
      <xdr:rowOff>0</xdr:rowOff>
    </xdr:from>
    <xdr:to>
      <xdr:col>0</xdr:col>
      <xdr:colOff>0</xdr:colOff>
      <xdr:row>19</xdr:row>
      <xdr:rowOff>200025</xdr:rowOff>
    </xdr:to>
    <xdr:sp macro="" textlink="">
      <xdr:nvSpPr>
        <xdr:cNvPr id="11283" name="Text Box 20">
          <a:extLst>
            <a:ext uri="{FF2B5EF4-FFF2-40B4-BE49-F238E27FC236}">
              <a16:creationId xmlns:a16="http://schemas.microsoft.com/office/drawing/2014/main" id="{00000000-0008-0000-1200-0000132C0000}"/>
            </a:ext>
          </a:extLst>
        </xdr:cNvPr>
        <xdr:cNvSpPr txBox="1">
          <a:spLocks noChangeArrowheads="1"/>
        </xdr:cNvSpPr>
      </xdr:nvSpPr>
      <xdr:spPr bwMode="auto">
        <a:xfrm>
          <a:off x="0" y="53054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390525</xdr:colOff>
      <xdr:row>27</xdr:row>
      <xdr:rowOff>0</xdr:rowOff>
    </xdr:from>
    <xdr:to>
      <xdr:col>8</xdr:col>
      <xdr:colOff>685800</xdr:colOff>
      <xdr:row>27</xdr:row>
      <xdr:rowOff>0</xdr:rowOff>
    </xdr:to>
    <xdr:graphicFrame macro="">
      <xdr:nvGraphicFramePr>
        <xdr:cNvPr id="11284" name="Chart 21">
          <a:extLst>
            <a:ext uri="{FF2B5EF4-FFF2-40B4-BE49-F238E27FC236}">
              <a16:creationId xmlns:a16="http://schemas.microsoft.com/office/drawing/2014/main" id="{00000000-0008-0000-1200-00001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47625</xdr:colOff>
      <xdr:row>19</xdr:row>
      <xdr:rowOff>0</xdr:rowOff>
    </xdr:from>
    <xdr:to>
      <xdr:col>0</xdr:col>
      <xdr:colOff>0</xdr:colOff>
      <xdr:row>19</xdr:row>
      <xdr:rowOff>200025</xdr:rowOff>
    </xdr:to>
    <xdr:sp macro="" textlink="">
      <xdr:nvSpPr>
        <xdr:cNvPr id="11285" name="Text Box 22">
          <a:extLst>
            <a:ext uri="{FF2B5EF4-FFF2-40B4-BE49-F238E27FC236}">
              <a16:creationId xmlns:a16="http://schemas.microsoft.com/office/drawing/2014/main" id="{00000000-0008-0000-1200-0000152C0000}"/>
            </a:ext>
          </a:extLst>
        </xdr:cNvPr>
        <xdr:cNvSpPr txBox="1">
          <a:spLocks noChangeArrowheads="1"/>
        </xdr:cNvSpPr>
      </xdr:nvSpPr>
      <xdr:spPr bwMode="auto">
        <a:xfrm>
          <a:off x="0" y="53054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371475</xdr:colOff>
      <xdr:row>27</xdr:row>
      <xdr:rowOff>0</xdr:rowOff>
    </xdr:from>
    <xdr:to>
      <xdr:col>10</xdr:col>
      <xdr:colOff>0</xdr:colOff>
      <xdr:row>27</xdr:row>
      <xdr:rowOff>0</xdr:rowOff>
    </xdr:to>
    <xdr:graphicFrame macro="">
      <xdr:nvGraphicFramePr>
        <xdr:cNvPr id="11286" name="Chart 23">
          <a:extLst>
            <a:ext uri="{FF2B5EF4-FFF2-40B4-BE49-F238E27FC236}">
              <a16:creationId xmlns:a16="http://schemas.microsoft.com/office/drawing/2014/main" id="{00000000-0008-0000-1200-000016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390525</xdr:colOff>
      <xdr:row>27</xdr:row>
      <xdr:rowOff>0</xdr:rowOff>
    </xdr:from>
    <xdr:to>
      <xdr:col>8</xdr:col>
      <xdr:colOff>685800</xdr:colOff>
      <xdr:row>27</xdr:row>
      <xdr:rowOff>0</xdr:rowOff>
    </xdr:to>
    <xdr:graphicFrame macro="">
      <xdr:nvGraphicFramePr>
        <xdr:cNvPr id="11287" name="Chart 24">
          <a:extLst>
            <a:ext uri="{FF2B5EF4-FFF2-40B4-BE49-F238E27FC236}">
              <a16:creationId xmlns:a16="http://schemas.microsoft.com/office/drawing/2014/main" id="{00000000-0008-0000-1200-000017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47625</xdr:colOff>
      <xdr:row>29</xdr:row>
      <xdr:rowOff>0</xdr:rowOff>
    </xdr:from>
    <xdr:to>
      <xdr:col>1</xdr:col>
      <xdr:colOff>123825</xdr:colOff>
      <xdr:row>29</xdr:row>
      <xdr:rowOff>200025</xdr:rowOff>
    </xdr:to>
    <xdr:sp macro="" textlink="">
      <xdr:nvSpPr>
        <xdr:cNvPr id="11288" name="Text Box 25">
          <a:extLst>
            <a:ext uri="{FF2B5EF4-FFF2-40B4-BE49-F238E27FC236}">
              <a16:creationId xmlns:a16="http://schemas.microsoft.com/office/drawing/2014/main" id="{00000000-0008-0000-1200-0000182C0000}"/>
            </a:ext>
          </a:extLst>
        </xdr:cNvPr>
        <xdr:cNvSpPr txBox="1">
          <a:spLocks noChangeArrowheads="1"/>
        </xdr:cNvSpPr>
      </xdr:nvSpPr>
      <xdr:spPr bwMode="auto">
        <a:xfrm>
          <a:off x="47625" y="8982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29</xdr:row>
      <xdr:rowOff>0</xdr:rowOff>
    </xdr:from>
    <xdr:to>
      <xdr:col>1</xdr:col>
      <xdr:colOff>123825</xdr:colOff>
      <xdr:row>29</xdr:row>
      <xdr:rowOff>200025</xdr:rowOff>
    </xdr:to>
    <xdr:sp macro="" textlink="">
      <xdr:nvSpPr>
        <xdr:cNvPr id="11289" name="Text Box 26">
          <a:extLst>
            <a:ext uri="{FF2B5EF4-FFF2-40B4-BE49-F238E27FC236}">
              <a16:creationId xmlns:a16="http://schemas.microsoft.com/office/drawing/2014/main" id="{00000000-0008-0000-1200-0000192C0000}"/>
            </a:ext>
          </a:extLst>
        </xdr:cNvPr>
        <xdr:cNvSpPr txBox="1">
          <a:spLocks noChangeArrowheads="1"/>
        </xdr:cNvSpPr>
      </xdr:nvSpPr>
      <xdr:spPr bwMode="auto">
        <a:xfrm>
          <a:off x="47625" y="8982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29</xdr:row>
      <xdr:rowOff>0</xdr:rowOff>
    </xdr:from>
    <xdr:to>
      <xdr:col>1</xdr:col>
      <xdr:colOff>123825</xdr:colOff>
      <xdr:row>29</xdr:row>
      <xdr:rowOff>200025</xdr:rowOff>
    </xdr:to>
    <xdr:sp macro="" textlink="">
      <xdr:nvSpPr>
        <xdr:cNvPr id="11290" name="Text Box 27">
          <a:extLst>
            <a:ext uri="{FF2B5EF4-FFF2-40B4-BE49-F238E27FC236}">
              <a16:creationId xmlns:a16="http://schemas.microsoft.com/office/drawing/2014/main" id="{00000000-0008-0000-1200-00001A2C0000}"/>
            </a:ext>
          </a:extLst>
        </xdr:cNvPr>
        <xdr:cNvSpPr txBox="1">
          <a:spLocks noChangeArrowheads="1"/>
        </xdr:cNvSpPr>
      </xdr:nvSpPr>
      <xdr:spPr bwMode="auto">
        <a:xfrm>
          <a:off x="47625" y="8982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27</xdr:row>
      <xdr:rowOff>0</xdr:rowOff>
    </xdr:from>
    <xdr:to>
      <xdr:col>9</xdr:col>
      <xdr:colOff>95250</xdr:colOff>
      <xdr:row>27</xdr:row>
      <xdr:rowOff>0</xdr:rowOff>
    </xdr:to>
    <xdr:graphicFrame macro="">
      <xdr:nvGraphicFramePr>
        <xdr:cNvPr id="11291" name="Chart 28">
          <a:extLst>
            <a:ext uri="{FF2B5EF4-FFF2-40B4-BE49-F238E27FC236}">
              <a16:creationId xmlns:a16="http://schemas.microsoft.com/office/drawing/2014/main" id="{00000000-0008-0000-1200-00001B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47625</xdr:colOff>
      <xdr:row>19</xdr:row>
      <xdr:rowOff>0</xdr:rowOff>
    </xdr:from>
    <xdr:to>
      <xdr:col>0</xdr:col>
      <xdr:colOff>0</xdr:colOff>
      <xdr:row>19</xdr:row>
      <xdr:rowOff>200025</xdr:rowOff>
    </xdr:to>
    <xdr:sp macro="" textlink="">
      <xdr:nvSpPr>
        <xdr:cNvPr id="11292" name="Text Box 32">
          <a:extLst>
            <a:ext uri="{FF2B5EF4-FFF2-40B4-BE49-F238E27FC236}">
              <a16:creationId xmlns:a16="http://schemas.microsoft.com/office/drawing/2014/main" id="{00000000-0008-0000-1200-00001C2C0000}"/>
            </a:ext>
          </a:extLst>
        </xdr:cNvPr>
        <xdr:cNvSpPr txBox="1">
          <a:spLocks noChangeArrowheads="1"/>
        </xdr:cNvSpPr>
      </xdr:nvSpPr>
      <xdr:spPr bwMode="auto">
        <a:xfrm>
          <a:off x="0" y="53054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</xdr:colOff>
      <xdr:row>19</xdr:row>
      <xdr:rowOff>0</xdr:rowOff>
    </xdr:from>
    <xdr:to>
      <xdr:col>0</xdr:col>
      <xdr:colOff>0</xdr:colOff>
      <xdr:row>19</xdr:row>
      <xdr:rowOff>200025</xdr:rowOff>
    </xdr:to>
    <xdr:sp macro="" textlink="">
      <xdr:nvSpPr>
        <xdr:cNvPr id="11293" name="Text Box 33">
          <a:extLst>
            <a:ext uri="{FF2B5EF4-FFF2-40B4-BE49-F238E27FC236}">
              <a16:creationId xmlns:a16="http://schemas.microsoft.com/office/drawing/2014/main" id="{00000000-0008-0000-1200-00001D2C0000}"/>
            </a:ext>
          </a:extLst>
        </xdr:cNvPr>
        <xdr:cNvSpPr txBox="1">
          <a:spLocks noChangeArrowheads="1"/>
        </xdr:cNvSpPr>
      </xdr:nvSpPr>
      <xdr:spPr bwMode="auto">
        <a:xfrm>
          <a:off x="0" y="53054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</xdr:colOff>
      <xdr:row>19</xdr:row>
      <xdr:rowOff>0</xdr:rowOff>
    </xdr:from>
    <xdr:to>
      <xdr:col>0</xdr:col>
      <xdr:colOff>0</xdr:colOff>
      <xdr:row>19</xdr:row>
      <xdr:rowOff>200025</xdr:rowOff>
    </xdr:to>
    <xdr:sp macro="" textlink="">
      <xdr:nvSpPr>
        <xdr:cNvPr id="11294" name="Text Box 34">
          <a:extLst>
            <a:ext uri="{FF2B5EF4-FFF2-40B4-BE49-F238E27FC236}">
              <a16:creationId xmlns:a16="http://schemas.microsoft.com/office/drawing/2014/main" id="{00000000-0008-0000-1200-00001E2C0000}"/>
            </a:ext>
          </a:extLst>
        </xdr:cNvPr>
        <xdr:cNvSpPr txBox="1">
          <a:spLocks noChangeArrowheads="1"/>
        </xdr:cNvSpPr>
      </xdr:nvSpPr>
      <xdr:spPr bwMode="auto">
        <a:xfrm>
          <a:off x="0" y="53054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</xdr:colOff>
      <xdr:row>19</xdr:row>
      <xdr:rowOff>0</xdr:rowOff>
    </xdr:from>
    <xdr:to>
      <xdr:col>0</xdr:col>
      <xdr:colOff>0</xdr:colOff>
      <xdr:row>19</xdr:row>
      <xdr:rowOff>200025</xdr:rowOff>
    </xdr:to>
    <xdr:sp macro="" textlink="">
      <xdr:nvSpPr>
        <xdr:cNvPr id="11295" name="Text Box 35">
          <a:extLst>
            <a:ext uri="{FF2B5EF4-FFF2-40B4-BE49-F238E27FC236}">
              <a16:creationId xmlns:a16="http://schemas.microsoft.com/office/drawing/2014/main" id="{00000000-0008-0000-1200-00001F2C0000}"/>
            </a:ext>
          </a:extLst>
        </xdr:cNvPr>
        <xdr:cNvSpPr txBox="1">
          <a:spLocks noChangeArrowheads="1"/>
        </xdr:cNvSpPr>
      </xdr:nvSpPr>
      <xdr:spPr bwMode="auto">
        <a:xfrm>
          <a:off x="0" y="53054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</xdr:colOff>
      <xdr:row>19</xdr:row>
      <xdr:rowOff>0</xdr:rowOff>
    </xdr:from>
    <xdr:to>
      <xdr:col>0</xdr:col>
      <xdr:colOff>0</xdr:colOff>
      <xdr:row>19</xdr:row>
      <xdr:rowOff>200025</xdr:rowOff>
    </xdr:to>
    <xdr:sp macro="" textlink="">
      <xdr:nvSpPr>
        <xdr:cNvPr id="11296" name="Text Box 36">
          <a:extLst>
            <a:ext uri="{FF2B5EF4-FFF2-40B4-BE49-F238E27FC236}">
              <a16:creationId xmlns:a16="http://schemas.microsoft.com/office/drawing/2014/main" id="{00000000-0008-0000-1200-0000202C0000}"/>
            </a:ext>
          </a:extLst>
        </xdr:cNvPr>
        <xdr:cNvSpPr txBox="1">
          <a:spLocks noChangeArrowheads="1"/>
        </xdr:cNvSpPr>
      </xdr:nvSpPr>
      <xdr:spPr bwMode="auto">
        <a:xfrm>
          <a:off x="0" y="53054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47625</xdr:colOff>
      <xdr:row>19</xdr:row>
      <xdr:rowOff>0</xdr:rowOff>
    </xdr:from>
    <xdr:to>
      <xdr:col>0</xdr:col>
      <xdr:colOff>0</xdr:colOff>
      <xdr:row>19</xdr:row>
      <xdr:rowOff>200025</xdr:rowOff>
    </xdr:to>
    <xdr:sp macro="" textlink="">
      <xdr:nvSpPr>
        <xdr:cNvPr id="11297" name="Text Box 37">
          <a:extLst>
            <a:ext uri="{FF2B5EF4-FFF2-40B4-BE49-F238E27FC236}">
              <a16:creationId xmlns:a16="http://schemas.microsoft.com/office/drawing/2014/main" id="{00000000-0008-0000-1200-0000212C0000}"/>
            </a:ext>
          </a:extLst>
        </xdr:cNvPr>
        <xdr:cNvSpPr txBox="1">
          <a:spLocks noChangeArrowheads="1"/>
        </xdr:cNvSpPr>
      </xdr:nvSpPr>
      <xdr:spPr bwMode="auto">
        <a:xfrm>
          <a:off x="0" y="530542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30</xdr:row>
      <xdr:rowOff>0</xdr:rowOff>
    </xdr:from>
    <xdr:to>
      <xdr:col>1</xdr:col>
      <xdr:colOff>123825</xdr:colOff>
      <xdr:row>40</xdr:row>
      <xdr:rowOff>9525</xdr:rowOff>
    </xdr:to>
    <xdr:sp macro="" textlink="">
      <xdr:nvSpPr>
        <xdr:cNvPr id="11298" name="Text Box 39">
          <a:extLst>
            <a:ext uri="{FF2B5EF4-FFF2-40B4-BE49-F238E27FC236}">
              <a16:creationId xmlns:a16="http://schemas.microsoft.com/office/drawing/2014/main" id="{00000000-0008-0000-1200-0000222C0000}"/>
            </a:ext>
          </a:extLst>
        </xdr:cNvPr>
        <xdr:cNvSpPr txBox="1">
          <a:spLocks noChangeArrowheads="1"/>
        </xdr:cNvSpPr>
      </xdr:nvSpPr>
      <xdr:spPr bwMode="auto">
        <a:xfrm>
          <a:off x="47625" y="9229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27</xdr:row>
      <xdr:rowOff>0</xdr:rowOff>
    </xdr:from>
    <xdr:to>
      <xdr:col>9</xdr:col>
      <xdr:colOff>95250</xdr:colOff>
      <xdr:row>27</xdr:row>
      <xdr:rowOff>0</xdr:rowOff>
    </xdr:to>
    <xdr:graphicFrame macro="">
      <xdr:nvGraphicFramePr>
        <xdr:cNvPr id="11299" name="Chart 41">
          <a:extLst>
            <a:ext uri="{FF2B5EF4-FFF2-40B4-BE49-F238E27FC236}">
              <a16:creationId xmlns:a16="http://schemas.microsoft.com/office/drawing/2014/main" id="{00000000-0008-0000-1200-000023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27</xdr:row>
      <xdr:rowOff>0</xdr:rowOff>
    </xdr:from>
    <xdr:to>
      <xdr:col>9</xdr:col>
      <xdr:colOff>95250</xdr:colOff>
      <xdr:row>27</xdr:row>
      <xdr:rowOff>0</xdr:rowOff>
    </xdr:to>
    <xdr:graphicFrame macro="">
      <xdr:nvGraphicFramePr>
        <xdr:cNvPr id="11300" name="Chart 42">
          <a:extLst>
            <a:ext uri="{FF2B5EF4-FFF2-40B4-BE49-F238E27FC236}">
              <a16:creationId xmlns:a16="http://schemas.microsoft.com/office/drawing/2014/main" id="{00000000-0008-0000-1200-00002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27</xdr:row>
      <xdr:rowOff>0</xdr:rowOff>
    </xdr:from>
    <xdr:to>
      <xdr:col>9</xdr:col>
      <xdr:colOff>95250</xdr:colOff>
      <xdr:row>27</xdr:row>
      <xdr:rowOff>0</xdr:rowOff>
    </xdr:to>
    <xdr:graphicFrame macro="">
      <xdr:nvGraphicFramePr>
        <xdr:cNvPr id="11301" name="Chart 43">
          <a:extLst>
            <a:ext uri="{FF2B5EF4-FFF2-40B4-BE49-F238E27FC236}">
              <a16:creationId xmlns:a16="http://schemas.microsoft.com/office/drawing/2014/main" id="{00000000-0008-0000-1200-000025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27</xdr:row>
      <xdr:rowOff>0</xdr:rowOff>
    </xdr:from>
    <xdr:to>
      <xdr:col>9</xdr:col>
      <xdr:colOff>95250</xdr:colOff>
      <xdr:row>27</xdr:row>
      <xdr:rowOff>0</xdr:rowOff>
    </xdr:to>
    <xdr:graphicFrame macro="">
      <xdr:nvGraphicFramePr>
        <xdr:cNvPr id="11302" name="Chart 44">
          <a:extLst>
            <a:ext uri="{FF2B5EF4-FFF2-40B4-BE49-F238E27FC236}">
              <a16:creationId xmlns:a16="http://schemas.microsoft.com/office/drawing/2014/main" id="{00000000-0008-0000-1200-000026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27</xdr:row>
      <xdr:rowOff>0</xdr:rowOff>
    </xdr:from>
    <xdr:to>
      <xdr:col>9</xdr:col>
      <xdr:colOff>95250</xdr:colOff>
      <xdr:row>27</xdr:row>
      <xdr:rowOff>0</xdr:rowOff>
    </xdr:to>
    <xdr:graphicFrame macro="">
      <xdr:nvGraphicFramePr>
        <xdr:cNvPr id="11303" name="Chart 45">
          <a:extLst>
            <a:ext uri="{FF2B5EF4-FFF2-40B4-BE49-F238E27FC236}">
              <a16:creationId xmlns:a16="http://schemas.microsoft.com/office/drawing/2014/main" id="{00000000-0008-0000-1200-000027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27</xdr:row>
      <xdr:rowOff>0</xdr:rowOff>
    </xdr:from>
    <xdr:to>
      <xdr:col>9</xdr:col>
      <xdr:colOff>95250</xdr:colOff>
      <xdr:row>27</xdr:row>
      <xdr:rowOff>0</xdr:rowOff>
    </xdr:to>
    <xdr:graphicFrame macro="">
      <xdr:nvGraphicFramePr>
        <xdr:cNvPr id="11304" name="Chart 46">
          <a:extLst>
            <a:ext uri="{FF2B5EF4-FFF2-40B4-BE49-F238E27FC236}">
              <a16:creationId xmlns:a16="http://schemas.microsoft.com/office/drawing/2014/main" id="{00000000-0008-0000-1200-000028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27</xdr:row>
      <xdr:rowOff>0</xdr:rowOff>
    </xdr:from>
    <xdr:to>
      <xdr:col>9</xdr:col>
      <xdr:colOff>95250</xdr:colOff>
      <xdr:row>27</xdr:row>
      <xdr:rowOff>0</xdr:rowOff>
    </xdr:to>
    <xdr:graphicFrame macro="">
      <xdr:nvGraphicFramePr>
        <xdr:cNvPr id="11305" name="Chart 14">
          <a:extLst>
            <a:ext uri="{FF2B5EF4-FFF2-40B4-BE49-F238E27FC236}">
              <a16:creationId xmlns:a16="http://schemas.microsoft.com/office/drawing/2014/main" id="{00000000-0008-0000-1200-000029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27</xdr:row>
      <xdr:rowOff>0</xdr:rowOff>
    </xdr:from>
    <xdr:to>
      <xdr:col>9</xdr:col>
      <xdr:colOff>95250</xdr:colOff>
      <xdr:row>27</xdr:row>
      <xdr:rowOff>0</xdr:rowOff>
    </xdr:to>
    <xdr:graphicFrame macro="">
      <xdr:nvGraphicFramePr>
        <xdr:cNvPr id="11306" name="Chart 28">
          <a:extLst>
            <a:ext uri="{FF2B5EF4-FFF2-40B4-BE49-F238E27FC236}">
              <a16:creationId xmlns:a16="http://schemas.microsoft.com/office/drawing/2014/main" id="{00000000-0008-0000-1200-00002A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47625</xdr:colOff>
      <xdr:row>36</xdr:row>
      <xdr:rowOff>0</xdr:rowOff>
    </xdr:from>
    <xdr:to>
      <xdr:col>1</xdr:col>
      <xdr:colOff>123825</xdr:colOff>
      <xdr:row>40</xdr:row>
      <xdr:rowOff>57150</xdr:rowOff>
    </xdr:to>
    <xdr:sp macro="" textlink="">
      <xdr:nvSpPr>
        <xdr:cNvPr id="11307" name="Text Box 5">
          <a:extLst>
            <a:ext uri="{FF2B5EF4-FFF2-40B4-BE49-F238E27FC236}">
              <a16:creationId xmlns:a16="http://schemas.microsoft.com/office/drawing/2014/main" id="{00000000-0008-0000-1200-00002B2C0000}"/>
            </a:ext>
          </a:extLst>
        </xdr:cNvPr>
        <xdr:cNvSpPr txBox="1">
          <a:spLocks noChangeArrowheads="1"/>
        </xdr:cNvSpPr>
      </xdr:nvSpPr>
      <xdr:spPr bwMode="auto">
        <a:xfrm>
          <a:off x="47625" y="9229725"/>
          <a:ext cx="76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37</xdr:row>
      <xdr:rowOff>9525</xdr:rowOff>
    </xdr:from>
    <xdr:to>
      <xdr:col>1</xdr:col>
      <xdr:colOff>123825</xdr:colOff>
      <xdr:row>40</xdr:row>
      <xdr:rowOff>38100</xdr:rowOff>
    </xdr:to>
    <xdr:sp macro="" textlink="">
      <xdr:nvSpPr>
        <xdr:cNvPr id="11308" name="Text Box 17">
          <a:extLst>
            <a:ext uri="{FF2B5EF4-FFF2-40B4-BE49-F238E27FC236}">
              <a16:creationId xmlns:a16="http://schemas.microsoft.com/office/drawing/2014/main" id="{00000000-0008-0000-1200-00002C2C0000}"/>
            </a:ext>
          </a:extLst>
        </xdr:cNvPr>
        <xdr:cNvSpPr txBox="1">
          <a:spLocks noChangeArrowheads="1"/>
        </xdr:cNvSpPr>
      </xdr:nvSpPr>
      <xdr:spPr bwMode="auto">
        <a:xfrm>
          <a:off x="47625" y="9229725"/>
          <a:ext cx="762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27</xdr:row>
      <xdr:rowOff>0</xdr:rowOff>
    </xdr:from>
    <xdr:to>
      <xdr:col>10</xdr:col>
      <xdr:colOff>95250</xdr:colOff>
      <xdr:row>27</xdr:row>
      <xdr:rowOff>0</xdr:rowOff>
    </xdr:to>
    <xdr:graphicFrame macro="">
      <xdr:nvGraphicFramePr>
        <xdr:cNvPr id="11309" name="Chart 41">
          <a:extLst>
            <a:ext uri="{FF2B5EF4-FFF2-40B4-BE49-F238E27FC236}">
              <a16:creationId xmlns:a16="http://schemas.microsoft.com/office/drawing/2014/main" id="{00000000-0008-0000-1200-00002D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0</xdr:colOff>
      <xdr:row>27</xdr:row>
      <xdr:rowOff>0</xdr:rowOff>
    </xdr:from>
    <xdr:to>
      <xdr:col>10</xdr:col>
      <xdr:colOff>95250</xdr:colOff>
      <xdr:row>27</xdr:row>
      <xdr:rowOff>0</xdr:rowOff>
    </xdr:to>
    <xdr:graphicFrame macro="">
      <xdr:nvGraphicFramePr>
        <xdr:cNvPr id="11310" name="Chart 42">
          <a:extLst>
            <a:ext uri="{FF2B5EF4-FFF2-40B4-BE49-F238E27FC236}">
              <a16:creationId xmlns:a16="http://schemas.microsoft.com/office/drawing/2014/main" id="{00000000-0008-0000-1200-00002E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0</xdr:colOff>
      <xdr:row>27</xdr:row>
      <xdr:rowOff>0</xdr:rowOff>
    </xdr:from>
    <xdr:to>
      <xdr:col>10</xdr:col>
      <xdr:colOff>95250</xdr:colOff>
      <xdr:row>27</xdr:row>
      <xdr:rowOff>0</xdr:rowOff>
    </xdr:to>
    <xdr:graphicFrame macro="">
      <xdr:nvGraphicFramePr>
        <xdr:cNvPr id="11311" name="Chart 43">
          <a:extLst>
            <a:ext uri="{FF2B5EF4-FFF2-40B4-BE49-F238E27FC236}">
              <a16:creationId xmlns:a16="http://schemas.microsoft.com/office/drawing/2014/main" id="{00000000-0008-0000-1200-00002F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</xdr:col>
      <xdr:colOff>0</xdr:colOff>
      <xdr:row>27</xdr:row>
      <xdr:rowOff>0</xdr:rowOff>
    </xdr:from>
    <xdr:to>
      <xdr:col>10</xdr:col>
      <xdr:colOff>95250</xdr:colOff>
      <xdr:row>27</xdr:row>
      <xdr:rowOff>0</xdr:rowOff>
    </xdr:to>
    <xdr:graphicFrame macro="">
      <xdr:nvGraphicFramePr>
        <xdr:cNvPr id="11312" name="Chart 44">
          <a:extLst>
            <a:ext uri="{FF2B5EF4-FFF2-40B4-BE49-F238E27FC236}">
              <a16:creationId xmlns:a16="http://schemas.microsoft.com/office/drawing/2014/main" id="{00000000-0008-0000-1200-000030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</xdr:col>
      <xdr:colOff>0</xdr:colOff>
      <xdr:row>27</xdr:row>
      <xdr:rowOff>0</xdr:rowOff>
    </xdr:from>
    <xdr:to>
      <xdr:col>10</xdr:col>
      <xdr:colOff>95250</xdr:colOff>
      <xdr:row>27</xdr:row>
      <xdr:rowOff>0</xdr:rowOff>
    </xdr:to>
    <xdr:graphicFrame macro="">
      <xdr:nvGraphicFramePr>
        <xdr:cNvPr id="11313" name="Chart 45">
          <a:extLst>
            <a:ext uri="{FF2B5EF4-FFF2-40B4-BE49-F238E27FC236}">
              <a16:creationId xmlns:a16="http://schemas.microsoft.com/office/drawing/2014/main" id="{00000000-0008-0000-1200-000031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8</xdr:col>
      <xdr:colOff>0</xdr:colOff>
      <xdr:row>27</xdr:row>
      <xdr:rowOff>0</xdr:rowOff>
    </xdr:from>
    <xdr:to>
      <xdr:col>10</xdr:col>
      <xdr:colOff>95250</xdr:colOff>
      <xdr:row>27</xdr:row>
      <xdr:rowOff>0</xdr:rowOff>
    </xdr:to>
    <xdr:graphicFrame macro="">
      <xdr:nvGraphicFramePr>
        <xdr:cNvPr id="11314" name="Chart 46">
          <a:extLst>
            <a:ext uri="{FF2B5EF4-FFF2-40B4-BE49-F238E27FC236}">
              <a16:creationId xmlns:a16="http://schemas.microsoft.com/office/drawing/2014/main" id="{00000000-0008-0000-1200-000032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0</xdr:colOff>
      <xdr:row>27</xdr:row>
      <xdr:rowOff>0</xdr:rowOff>
    </xdr:from>
    <xdr:to>
      <xdr:col>10</xdr:col>
      <xdr:colOff>95250</xdr:colOff>
      <xdr:row>27</xdr:row>
      <xdr:rowOff>0</xdr:rowOff>
    </xdr:to>
    <xdr:graphicFrame macro="">
      <xdr:nvGraphicFramePr>
        <xdr:cNvPr id="11315" name="Chart 14">
          <a:extLst>
            <a:ext uri="{FF2B5EF4-FFF2-40B4-BE49-F238E27FC236}">
              <a16:creationId xmlns:a16="http://schemas.microsoft.com/office/drawing/2014/main" id="{00000000-0008-0000-1200-000033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0</xdr:colOff>
      <xdr:row>27</xdr:row>
      <xdr:rowOff>0</xdr:rowOff>
    </xdr:from>
    <xdr:to>
      <xdr:col>10</xdr:col>
      <xdr:colOff>95250</xdr:colOff>
      <xdr:row>27</xdr:row>
      <xdr:rowOff>0</xdr:rowOff>
    </xdr:to>
    <xdr:graphicFrame macro="">
      <xdr:nvGraphicFramePr>
        <xdr:cNvPr id="11316" name="Chart 28">
          <a:extLst>
            <a:ext uri="{FF2B5EF4-FFF2-40B4-BE49-F238E27FC236}">
              <a16:creationId xmlns:a16="http://schemas.microsoft.com/office/drawing/2014/main" id="{00000000-0008-0000-1200-00003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27</xdr:row>
          <xdr:rowOff>0</xdr:rowOff>
        </xdr:from>
        <xdr:to>
          <xdr:col>14</xdr:col>
          <xdr:colOff>234950</xdr:colOff>
          <xdr:row>27</xdr:row>
          <xdr:rowOff>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1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27</xdr:row>
          <xdr:rowOff>0</xdr:rowOff>
        </xdr:from>
        <xdr:to>
          <xdr:col>14</xdr:col>
          <xdr:colOff>234950</xdr:colOff>
          <xdr:row>27</xdr:row>
          <xdr:rowOff>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1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9525</xdr:rowOff>
    </xdr:from>
    <xdr:to>
      <xdr:col>5</xdr:col>
      <xdr:colOff>704850</xdr:colOff>
      <xdr:row>48</xdr:row>
      <xdr:rowOff>180975</xdr:rowOff>
    </xdr:to>
    <xdr:graphicFrame macro="">
      <xdr:nvGraphicFramePr>
        <xdr:cNvPr id="94209" name="2 Gráfico">
          <a:extLst>
            <a:ext uri="{FF2B5EF4-FFF2-40B4-BE49-F238E27FC236}">
              <a16:creationId xmlns:a16="http://schemas.microsoft.com/office/drawing/2014/main" id="{00000000-0008-0000-1500-0000017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6" Type="http://schemas.openxmlformats.org/officeDocument/2006/relationships/oleObject" Target="../embeddings/Microsoft_Excel_97-2003_Worksheet1.xls"/><Relationship Id="rId5" Type="http://schemas.openxmlformats.org/officeDocument/2006/relationships/image" Target="../media/image4.emf"/><Relationship Id="rId4" Type="http://schemas.openxmlformats.org/officeDocument/2006/relationships/oleObject" Target="../embeddings/Microsoft_Excel_97-2003_Worksheet.xls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9.bin"/><Relationship Id="rId6" Type="http://schemas.openxmlformats.org/officeDocument/2006/relationships/oleObject" Target="../embeddings/Microsoft_Excel_97-2003_Worksheet3.xls"/><Relationship Id="rId5" Type="http://schemas.openxmlformats.org/officeDocument/2006/relationships/image" Target="../media/image4.emf"/><Relationship Id="rId4" Type="http://schemas.openxmlformats.org/officeDocument/2006/relationships/oleObject" Target="../embeddings/Microsoft_Excel_97-2003_Worksheet2.xls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topLeftCell="A22" workbookViewId="0">
      <selection activeCell="K35" sqref="K35"/>
    </sheetView>
  </sheetViews>
  <sheetFormatPr baseColWidth="10" defaultRowHeight="12.5"/>
  <sheetData/>
  <phoneticPr fontId="10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91"/>
  <sheetViews>
    <sheetView showGridLines="0" topLeftCell="B19" zoomScaleNormal="100" workbookViewId="0">
      <selection activeCell="M28" sqref="M28"/>
    </sheetView>
  </sheetViews>
  <sheetFormatPr baseColWidth="10" defaultColWidth="11.453125" defaultRowHeight="12.5"/>
  <cols>
    <col min="1" max="1" width="12.1796875" style="236" hidden="1" customWidth="1"/>
    <col min="2" max="2" width="15.1796875" style="237" customWidth="1"/>
    <col min="3" max="3" width="15" style="238" customWidth="1"/>
    <col min="4" max="4" width="13.81640625" style="237" customWidth="1"/>
    <col min="5" max="5" width="13.1796875" style="239" customWidth="1"/>
    <col min="6" max="6" width="15.453125" style="237" customWidth="1"/>
    <col min="7" max="7" width="15.54296875" style="237" customWidth="1"/>
    <col min="8" max="8" width="10.453125" style="1129" customWidth="1"/>
    <col min="9" max="9" width="9.81640625" style="1150" customWidth="1"/>
    <col min="10" max="12" width="0" style="1129" hidden="1" customWidth="1"/>
    <col min="13" max="14" width="11.453125" style="1129"/>
    <col min="15" max="15" width="11.1796875" style="1129" customWidth="1"/>
    <col min="16" max="16" width="11.453125" style="1129"/>
    <col min="17" max="17" width="15.1796875" style="1129" bestFit="1" customWidth="1"/>
    <col min="18" max="18" width="11.453125" style="1129"/>
    <col min="19" max="19" width="11.453125" style="240" customWidth="1"/>
    <col min="20" max="16384" width="11.453125" style="49"/>
  </cols>
  <sheetData>
    <row r="2" spans="1:19" ht="10.75" customHeight="1"/>
    <row r="3" spans="1:19" s="244" customFormat="1" ht="22.5" customHeight="1">
      <c r="A3" s="241"/>
      <c r="B3" s="242" t="s">
        <v>112</v>
      </c>
      <c r="C3" s="243"/>
      <c r="D3" s="243"/>
      <c r="E3" s="243"/>
      <c r="F3" s="243"/>
      <c r="G3" s="243"/>
      <c r="H3" s="1130"/>
      <c r="I3" s="1154" t="s">
        <v>113</v>
      </c>
      <c r="J3" s="1130"/>
      <c r="K3" s="1130"/>
      <c r="L3" s="1130"/>
      <c r="M3" s="1130"/>
      <c r="N3" s="1130"/>
      <c r="O3" s="1130"/>
      <c r="P3" s="1130"/>
      <c r="Q3" s="1130"/>
      <c r="R3" s="1130"/>
      <c r="S3" s="245"/>
    </row>
    <row r="4" spans="1:19" s="244" customFormat="1" ht="7" customHeight="1">
      <c r="A4" s="241"/>
      <c r="B4" s="246"/>
      <c r="C4" s="246"/>
      <c r="D4" s="246"/>
      <c r="E4" s="246"/>
      <c r="F4" s="246"/>
      <c r="G4" s="246"/>
      <c r="H4" s="1130"/>
      <c r="I4" s="1155"/>
      <c r="J4" s="1130"/>
      <c r="K4" s="1130"/>
      <c r="L4" s="1130"/>
      <c r="M4" s="1130"/>
      <c r="N4" s="1130"/>
      <c r="O4" s="1130"/>
      <c r="P4" s="1130"/>
      <c r="Q4" s="1130"/>
      <c r="R4" s="1130"/>
      <c r="S4" s="245"/>
    </row>
    <row r="5" spans="1:19" s="252" customFormat="1" ht="39.25" customHeight="1">
      <c r="A5" s="247"/>
      <c r="B5" s="248" t="s">
        <v>114</v>
      </c>
      <c r="C5" s="249" t="s">
        <v>115</v>
      </c>
      <c r="D5" s="249" t="s">
        <v>116</v>
      </c>
      <c r="E5" s="250" t="s">
        <v>117</v>
      </c>
      <c r="F5" s="249" t="s">
        <v>118</v>
      </c>
      <c r="G5" s="251" t="s">
        <v>119</v>
      </c>
      <c r="H5" s="1131"/>
      <c r="I5" s="1156" t="s">
        <v>114</v>
      </c>
      <c r="J5" s="1131"/>
      <c r="K5" s="1131"/>
      <c r="L5" s="1131"/>
      <c r="M5" s="1131"/>
      <c r="N5" s="1131"/>
      <c r="O5" s="1131" t="s">
        <v>120</v>
      </c>
      <c r="P5" s="1131" t="s">
        <v>121</v>
      </c>
      <c r="Q5" s="1131"/>
      <c r="R5" s="1131"/>
      <c r="S5" s="253"/>
    </row>
    <row r="6" spans="1:19" ht="14.25" hidden="1" customHeight="1">
      <c r="B6" s="254"/>
      <c r="C6" s="255"/>
      <c r="D6" s="256"/>
      <c r="E6" s="257"/>
      <c r="F6" s="258"/>
      <c r="G6" s="259"/>
      <c r="O6" s="1132" t="s">
        <v>122</v>
      </c>
      <c r="P6" s="1129" t="s">
        <v>123</v>
      </c>
    </row>
    <row r="7" spans="1:19" s="252" customFormat="1" ht="29.5" customHeight="1">
      <c r="A7" s="247"/>
      <c r="B7" s="260">
        <v>43921</v>
      </c>
      <c r="C7" s="261">
        <v>18445436</v>
      </c>
      <c r="D7" s="262"/>
      <c r="E7" s="262"/>
      <c r="F7" s="263"/>
      <c r="G7" s="264"/>
      <c r="H7" s="1131"/>
      <c r="I7" s="1157">
        <f t="shared" ref="I7:I27" si="0">B7</f>
        <v>43921</v>
      </c>
      <c r="J7" s="1133"/>
      <c r="K7" s="1131" t="s">
        <v>124</v>
      </c>
      <c r="L7" s="1131" t="s">
        <v>125</v>
      </c>
      <c r="M7" s="1131"/>
      <c r="N7" s="1134" t="s">
        <v>126</v>
      </c>
      <c r="O7" s="1135">
        <f>C7</f>
        <v>18445436</v>
      </c>
      <c r="P7" s="1136">
        <f>$C$28</f>
        <v>18458666.800000001</v>
      </c>
      <c r="Q7" s="1129"/>
      <c r="R7" s="1132"/>
      <c r="S7" s="265"/>
    </row>
    <row r="8" spans="1:19" ht="26.9" customHeight="1">
      <c r="A8" s="266">
        <v>1</v>
      </c>
      <c r="B8" s="260">
        <v>43922</v>
      </c>
      <c r="C8" s="261">
        <v>18470660</v>
      </c>
      <c r="D8" s="261">
        <v>109347</v>
      </c>
      <c r="E8" s="261">
        <v>83520</v>
      </c>
      <c r="F8" s="261">
        <f t="shared" ref="F8:F27" si="1">D8-E8</f>
        <v>25827</v>
      </c>
      <c r="G8" s="267">
        <f>F8</f>
        <v>25827</v>
      </c>
      <c r="H8" s="1137"/>
      <c r="I8" s="1158">
        <f t="shared" si="0"/>
        <v>43922</v>
      </c>
      <c r="J8" s="1138" t="s">
        <v>127</v>
      </c>
      <c r="K8" s="1139">
        <f t="shared" ref="K8:L27" si="2">D8</f>
        <v>109347</v>
      </c>
      <c r="L8" s="1139">
        <f t="shared" si="2"/>
        <v>83520</v>
      </c>
      <c r="N8" s="1138">
        <f t="shared" ref="N8:N27" si="3">A8</f>
        <v>1</v>
      </c>
      <c r="O8" s="1135">
        <f t="shared" ref="O8:O27" si="4">C8</f>
        <v>18470660</v>
      </c>
      <c r="P8" s="1136">
        <f>P7</f>
        <v>18458666.800000001</v>
      </c>
      <c r="Q8" s="1140"/>
      <c r="R8" s="1132"/>
      <c r="S8" s="265"/>
    </row>
    <row r="9" spans="1:19" ht="26.9" customHeight="1">
      <c r="A9" s="266">
        <v>2</v>
      </c>
      <c r="B9" s="260">
        <v>43923</v>
      </c>
      <c r="C9" s="261">
        <v>18449957</v>
      </c>
      <c r="D9" s="261">
        <v>35296</v>
      </c>
      <c r="E9" s="261">
        <v>57265</v>
      </c>
      <c r="F9" s="261">
        <f t="shared" si="1"/>
        <v>-21969</v>
      </c>
      <c r="G9" s="267">
        <f t="shared" ref="G9:G14" si="5">G8+F9</f>
        <v>3858</v>
      </c>
      <c r="H9" s="1137"/>
      <c r="I9" s="1158">
        <f t="shared" si="0"/>
        <v>43923</v>
      </c>
      <c r="J9" s="1138" t="s">
        <v>127</v>
      </c>
      <c r="K9" s="1139">
        <f t="shared" si="2"/>
        <v>35296</v>
      </c>
      <c r="L9" s="1139">
        <f t="shared" si="2"/>
        <v>57265</v>
      </c>
      <c r="N9" s="1138">
        <f t="shared" si="3"/>
        <v>2</v>
      </c>
      <c r="O9" s="1135">
        <f t="shared" si="4"/>
        <v>18449957</v>
      </c>
      <c r="P9" s="1136">
        <f>P8</f>
        <v>18458666.800000001</v>
      </c>
      <c r="Q9" s="1141"/>
      <c r="R9" s="1132"/>
      <c r="S9" s="265"/>
    </row>
    <row r="10" spans="1:19" ht="26.9" customHeight="1">
      <c r="A10" s="266">
        <v>3</v>
      </c>
      <c r="B10" s="260">
        <v>43924</v>
      </c>
      <c r="C10" s="261">
        <v>18423850</v>
      </c>
      <c r="D10" s="261">
        <v>35497</v>
      </c>
      <c r="E10" s="261">
        <v>62462</v>
      </c>
      <c r="F10" s="261">
        <f t="shared" si="1"/>
        <v>-26965</v>
      </c>
      <c r="G10" s="267">
        <f t="shared" si="5"/>
        <v>-23107</v>
      </c>
      <c r="I10" s="1158">
        <f t="shared" si="0"/>
        <v>43924</v>
      </c>
      <c r="J10" s="1138" t="s">
        <v>128</v>
      </c>
      <c r="K10" s="1139">
        <f t="shared" si="2"/>
        <v>35497</v>
      </c>
      <c r="L10" s="1139">
        <f t="shared" si="2"/>
        <v>62462</v>
      </c>
      <c r="N10" s="1138">
        <f t="shared" si="3"/>
        <v>3</v>
      </c>
      <c r="O10" s="1135">
        <f t="shared" si="4"/>
        <v>18423850</v>
      </c>
      <c r="P10" s="1136">
        <f>P9</f>
        <v>18458666.800000001</v>
      </c>
      <c r="Q10" s="1141"/>
      <c r="R10" s="1132"/>
      <c r="S10" s="265"/>
    </row>
    <row r="11" spans="1:19" ht="26.9" customHeight="1">
      <c r="A11" s="268">
        <v>6</v>
      </c>
      <c r="B11" s="260">
        <v>43927</v>
      </c>
      <c r="C11" s="261">
        <v>18422371</v>
      </c>
      <c r="D11" s="261">
        <v>66487</v>
      </c>
      <c r="E11" s="261">
        <v>65260</v>
      </c>
      <c r="F11" s="261">
        <f t="shared" si="1"/>
        <v>1227</v>
      </c>
      <c r="G11" s="267">
        <f t="shared" si="5"/>
        <v>-21880</v>
      </c>
      <c r="I11" s="1158">
        <f t="shared" si="0"/>
        <v>43927</v>
      </c>
      <c r="J11" s="1138" t="s">
        <v>129</v>
      </c>
      <c r="K11" s="1139">
        <f t="shared" si="2"/>
        <v>66487</v>
      </c>
      <c r="L11" s="1139">
        <f t="shared" si="2"/>
        <v>65260</v>
      </c>
      <c r="N11" s="1138">
        <f t="shared" si="3"/>
        <v>6</v>
      </c>
      <c r="O11" s="1135">
        <f t="shared" si="4"/>
        <v>18422371</v>
      </c>
      <c r="P11" s="1136">
        <f>P9</f>
        <v>18458666.800000001</v>
      </c>
      <c r="Q11" s="1142"/>
      <c r="R11" s="1132"/>
      <c r="S11" s="265"/>
    </row>
    <row r="12" spans="1:19" ht="26.9" customHeight="1">
      <c r="A12" s="268">
        <v>7</v>
      </c>
      <c r="B12" s="260">
        <v>43928</v>
      </c>
      <c r="C12" s="261">
        <v>18422101</v>
      </c>
      <c r="D12" s="261">
        <v>42883</v>
      </c>
      <c r="E12" s="261">
        <v>41521</v>
      </c>
      <c r="F12" s="261">
        <f t="shared" si="1"/>
        <v>1362</v>
      </c>
      <c r="G12" s="267">
        <f t="shared" si="5"/>
        <v>-20518</v>
      </c>
      <c r="I12" s="1158">
        <f t="shared" si="0"/>
        <v>43928</v>
      </c>
      <c r="J12" s="1138" t="s">
        <v>129</v>
      </c>
      <c r="K12" s="1139">
        <f t="shared" si="2"/>
        <v>42883</v>
      </c>
      <c r="L12" s="1139">
        <f t="shared" si="2"/>
        <v>41521</v>
      </c>
      <c r="N12" s="1138">
        <f t="shared" si="3"/>
        <v>7</v>
      </c>
      <c r="O12" s="1135">
        <f t="shared" si="4"/>
        <v>18422101</v>
      </c>
      <c r="P12" s="1136">
        <f>P10</f>
        <v>18458666.800000001</v>
      </c>
      <c r="Q12" s="1142"/>
      <c r="R12" s="1132"/>
      <c r="S12" s="265"/>
    </row>
    <row r="13" spans="1:19" ht="26.9" customHeight="1">
      <c r="A13" s="268">
        <v>8</v>
      </c>
      <c r="B13" s="260">
        <v>43929</v>
      </c>
      <c r="C13" s="261">
        <v>18413235</v>
      </c>
      <c r="D13" s="261">
        <v>30507</v>
      </c>
      <c r="E13" s="261">
        <v>38575</v>
      </c>
      <c r="F13" s="261">
        <f t="shared" si="1"/>
        <v>-8068</v>
      </c>
      <c r="G13" s="267">
        <f t="shared" si="5"/>
        <v>-28586</v>
      </c>
      <c r="I13" s="1158">
        <f t="shared" si="0"/>
        <v>43929</v>
      </c>
      <c r="J13" s="1138" t="s">
        <v>129</v>
      </c>
      <c r="K13" s="1139">
        <f t="shared" si="2"/>
        <v>30507</v>
      </c>
      <c r="L13" s="1139">
        <f t="shared" si="2"/>
        <v>38575</v>
      </c>
      <c r="N13" s="1138">
        <f t="shared" si="3"/>
        <v>8</v>
      </c>
      <c r="O13" s="1135">
        <f t="shared" si="4"/>
        <v>18413235</v>
      </c>
      <c r="P13" s="1136">
        <f>P11</f>
        <v>18458666.800000001</v>
      </c>
      <c r="Q13" s="1142"/>
      <c r="R13" s="1132"/>
      <c r="S13" s="265"/>
    </row>
    <row r="14" spans="1:19" ht="26.9" customHeight="1">
      <c r="A14" s="268">
        <v>13</v>
      </c>
      <c r="B14" s="260">
        <v>43934</v>
      </c>
      <c r="C14" s="261">
        <v>18423316</v>
      </c>
      <c r="D14" s="261">
        <v>92647</v>
      </c>
      <c r="E14" s="261">
        <v>79659</v>
      </c>
      <c r="F14" s="261">
        <f t="shared" si="1"/>
        <v>12988</v>
      </c>
      <c r="G14" s="267">
        <f t="shared" si="5"/>
        <v>-15598</v>
      </c>
      <c r="H14" s="1139"/>
      <c r="I14" s="1158">
        <f t="shared" si="0"/>
        <v>43934</v>
      </c>
      <c r="J14" s="1138" t="s">
        <v>130</v>
      </c>
      <c r="K14" s="1139">
        <f t="shared" si="2"/>
        <v>92647</v>
      </c>
      <c r="L14" s="1139">
        <f t="shared" si="2"/>
        <v>79659</v>
      </c>
      <c r="N14" s="1138">
        <f t="shared" si="3"/>
        <v>13</v>
      </c>
      <c r="O14" s="1135">
        <f t="shared" si="4"/>
        <v>18423316</v>
      </c>
      <c r="P14" s="1136">
        <f t="shared" ref="P14:P27" si="6">P12</f>
        <v>18458666.800000001</v>
      </c>
      <c r="Q14" s="1142"/>
      <c r="R14" s="1132"/>
      <c r="S14" s="265"/>
    </row>
    <row r="15" spans="1:19" ht="26.9" customHeight="1">
      <c r="A15" s="268">
        <v>14</v>
      </c>
      <c r="B15" s="260">
        <v>43935</v>
      </c>
      <c r="C15" s="261">
        <v>18455661</v>
      </c>
      <c r="D15" s="261">
        <v>69311</v>
      </c>
      <c r="E15" s="261">
        <v>39813</v>
      </c>
      <c r="F15" s="261">
        <f t="shared" si="1"/>
        <v>29498</v>
      </c>
      <c r="G15" s="267">
        <f t="shared" ref="G15:G27" si="7">G14+F15</f>
        <v>13900</v>
      </c>
      <c r="H15" s="1143"/>
      <c r="I15" s="1158">
        <f t="shared" si="0"/>
        <v>43935</v>
      </c>
      <c r="J15" s="1138" t="s">
        <v>131</v>
      </c>
      <c r="K15" s="1139">
        <f t="shared" si="2"/>
        <v>69311</v>
      </c>
      <c r="L15" s="1139">
        <f t="shared" si="2"/>
        <v>39813</v>
      </c>
      <c r="N15" s="1138">
        <f t="shared" si="3"/>
        <v>14</v>
      </c>
      <c r="O15" s="1135">
        <f t="shared" si="4"/>
        <v>18455661</v>
      </c>
      <c r="P15" s="1136">
        <f t="shared" si="6"/>
        <v>18458666.800000001</v>
      </c>
      <c r="Q15" s="1142"/>
      <c r="R15" s="1132"/>
      <c r="S15" s="265"/>
    </row>
    <row r="16" spans="1:19" ht="26.9" customHeight="1">
      <c r="A16" s="268">
        <v>15</v>
      </c>
      <c r="B16" s="260">
        <v>43936</v>
      </c>
      <c r="C16" s="261">
        <v>18463413</v>
      </c>
      <c r="D16" s="261">
        <v>45413</v>
      </c>
      <c r="E16" s="261">
        <v>37282</v>
      </c>
      <c r="F16" s="261">
        <f t="shared" si="1"/>
        <v>8131</v>
      </c>
      <c r="G16" s="267">
        <f t="shared" si="7"/>
        <v>22031</v>
      </c>
      <c r="I16" s="1158">
        <f t="shared" si="0"/>
        <v>43936</v>
      </c>
      <c r="J16" s="1138" t="s">
        <v>132</v>
      </c>
      <c r="K16" s="1139">
        <f t="shared" si="2"/>
        <v>45413</v>
      </c>
      <c r="L16" s="1139">
        <f t="shared" si="2"/>
        <v>37282</v>
      </c>
      <c r="N16" s="1138">
        <f t="shared" si="3"/>
        <v>15</v>
      </c>
      <c r="O16" s="1135">
        <f t="shared" si="4"/>
        <v>18463413</v>
      </c>
      <c r="P16" s="1136">
        <f t="shared" si="6"/>
        <v>18458666.800000001</v>
      </c>
      <c r="Q16" s="1142"/>
      <c r="R16" s="1132"/>
      <c r="S16" s="265"/>
    </row>
    <row r="17" spans="1:19" ht="26.9" customHeight="1">
      <c r="A17" s="268">
        <v>16</v>
      </c>
      <c r="B17" s="260">
        <v>43937</v>
      </c>
      <c r="C17" s="261">
        <v>18466784</v>
      </c>
      <c r="D17" s="261">
        <v>36624</v>
      </c>
      <c r="E17" s="261">
        <v>32067</v>
      </c>
      <c r="F17" s="261">
        <f t="shared" si="1"/>
        <v>4557</v>
      </c>
      <c r="G17" s="267">
        <f t="shared" si="7"/>
        <v>26588</v>
      </c>
      <c r="H17" s="1139"/>
      <c r="I17" s="1158">
        <f t="shared" si="0"/>
        <v>43937</v>
      </c>
      <c r="J17" s="1138" t="s">
        <v>133</v>
      </c>
      <c r="K17" s="1139">
        <f t="shared" si="2"/>
        <v>36624</v>
      </c>
      <c r="L17" s="1139">
        <f t="shared" si="2"/>
        <v>32067</v>
      </c>
      <c r="N17" s="1138">
        <f t="shared" si="3"/>
        <v>16</v>
      </c>
      <c r="O17" s="1135">
        <f t="shared" si="4"/>
        <v>18466784</v>
      </c>
      <c r="P17" s="1136">
        <f t="shared" si="6"/>
        <v>18458666.800000001</v>
      </c>
      <c r="Q17" s="1142"/>
      <c r="R17" s="1132"/>
      <c r="S17" s="265"/>
    </row>
    <row r="18" spans="1:19" ht="26.9" customHeight="1">
      <c r="A18" s="268">
        <v>17</v>
      </c>
      <c r="B18" s="260">
        <v>43938</v>
      </c>
      <c r="C18" s="261">
        <v>18456537</v>
      </c>
      <c r="D18" s="261">
        <v>28575</v>
      </c>
      <c r="E18" s="261">
        <v>38317</v>
      </c>
      <c r="F18" s="261">
        <f t="shared" si="1"/>
        <v>-9742</v>
      </c>
      <c r="G18" s="267">
        <f t="shared" si="7"/>
        <v>16846</v>
      </c>
      <c r="H18" s="1139"/>
      <c r="I18" s="1158">
        <f t="shared" si="0"/>
        <v>43938</v>
      </c>
      <c r="J18" s="1138" t="s">
        <v>134</v>
      </c>
      <c r="K18" s="1139">
        <f t="shared" si="2"/>
        <v>28575</v>
      </c>
      <c r="L18" s="1139">
        <f t="shared" si="2"/>
        <v>38317</v>
      </c>
      <c r="N18" s="1138">
        <f t="shared" si="3"/>
        <v>17</v>
      </c>
      <c r="O18" s="1135">
        <f t="shared" si="4"/>
        <v>18456537</v>
      </c>
      <c r="P18" s="1136">
        <f t="shared" si="6"/>
        <v>18458666.800000001</v>
      </c>
      <c r="Q18" s="1142"/>
      <c r="R18" s="1132"/>
      <c r="S18" s="265"/>
    </row>
    <row r="19" spans="1:19" ht="26.9" customHeight="1">
      <c r="A19" s="268">
        <v>20</v>
      </c>
      <c r="B19" s="260">
        <v>43941</v>
      </c>
      <c r="C19" s="261">
        <v>18476408</v>
      </c>
      <c r="D19" s="261">
        <v>82038</v>
      </c>
      <c r="E19" s="261">
        <v>57640</v>
      </c>
      <c r="F19" s="261">
        <f t="shared" si="1"/>
        <v>24398</v>
      </c>
      <c r="G19" s="267">
        <f t="shared" si="7"/>
        <v>41244</v>
      </c>
      <c r="I19" s="1158">
        <f t="shared" si="0"/>
        <v>43941</v>
      </c>
      <c r="J19" s="1138" t="s">
        <v>135</v>
      </c>
      <c r="K19" s="1139">
        <f t="shared" si="2"/>
        <v>82038</v>
      </c>
      <c r="L19" s="1139">
        <f t="shared" si="2"/>
        <v>57640</v>
      </c>
      <c r="N19" s="1138">
        <f t="shared" si="3"/>
        <v>20</v>
      </c>
      <c r="O19" s="1135">
        <f t="shared" si="4"/>
        <v>18476408</v>
      </c>
      <c r="P19" s="1136">
        <f t="shared" si="6"/>
        <v>18458666.800000001</v>
      </c>
      <c r="Q19" s="1142"/>
      <c r="R19" s="1132"/>
      <c r="S19" s="265"/>
    </row>
    <row r="20" spans="1:19" ht="26.9" customHeight="1">
      <c r="A20" s="268">
        <v>21</v>
      </c>
      <c r="B20" s="260">
        <v>43942</v>
      </c>
      <c r="C20" s="261">
        <v>18482652</v>
      </c>
      <c r="D20" s="261">
        <v>38238</v>
      </c>
      <c r="E20" s="261">
        <v>31720</v>
      </c>
      <c r="F20" s="261">
        <f t="shared" si="1"/>
        <v>6518</v>
      </c>
      <c r="G20" s="267">
        <f t="shared" si="7"/>
        <v>47762</v>
      </c>
      <c r="I20" s="1158">
        <f t="shared" si="0"/>
        <v>43942</v>
      </c>
      <c r="J20" s="1138" t="s">
        <v>135</v>
      </c>
      <c r="K20" s="1139">
        <f t="shared" si="2"/>
        <v>38238</v>
      </c>
      <c r="L20" s="1139">
        <f t="shared" si="2"/>
        <v>31720</v>
      </c>
      <c r="N20" s="1138">
        <f t="shared" si="3"/>
        <v>21</v>
      </c>
      <c r="O20" s="1135">
        <f t="shared" si="4"/>
        <v>18482652</v>
      </c>
      <c r="P20" s="1136">
        <f t="shared" si="6"/>
        <v>18458666.800000001</v>
      </c>
      <c r="Q20" s="1142"/>
      <c r="R20" s="1132"/>
      <c r="S20" s="265"/>
    </row>
    <row r="21" spans="1:19" ht="26.9" customHeight="1">
      <c r="A21" s="268">
        <v>22</v>
      </c>
      <c r="B21" s="260">
        <v>43943</v>
      </c>
      <c r="C21" s="261">
        <v>18486282</v>
      </c>
      <c r="D21" s="261">
        <v>32750</v>
      </c>
      <c r="E21" s="261">
        <v>28443</v>
      </c>
      <c r="F21" s="261">
        <f t="shared" si="1"/>
        <v>4307</v>
      </c>
      <c r="G21" s="267">
        <f t="shared" si="7"/>
        <v>52069</v>
      </c>
      <c r="I21" s="1158">
        <f t="shared" si="0"/>
        <v>43943</v>
      </c>
      <c r="J21" s="1138" t="s">
        <v>135</v>
      </c>
      <c r="K21" s="1139">
        <f t="shared" si="2"/>
        <v>32750</v>
      </c>
      <c r="L21" s="1139">
        <f t="shared" si="2"/>
        <v>28443</v>
      </c>
      <c r="N21" s="1138">
        <f t="shared" si="3"/>
        <v>22</v>
      </c>
      <c r="O21" s="1135">
        <f>C21</f>
        <v>18486282</v>
      </c>
      <c r="P21" s="1136">
        <f t="shared" si="6"/>
        <v>18458666.800000001</v>
      </c>
      <c r="Q21" s="1142"/>
      <c r="R21" s="1132"/>
      <c r="S21" s="265"/>
    </row>
    <row r="22" spans="1:19" ht="26.9" customHeight="1">
      <c r="A22" s="268">
        <v>23</v>
      </c>
      <c r="B22" s="260">
        <v>43944</v>
      </c>
      <c r="C22" s="261">
        <v>18490241</v>
      </c>
      <c r="D22" s="261">
        <v>30541</v>
      </c>
      <c r="E22" s="261">
        <v>25197</v>
      </c>
      <c r="F22" s="261">
        <f t="shared" si="1"/>
        <v>5344</v>
      </c>
      <c r="G22" s="267">
        <f t="shared" si="7"/>
        <v>57413</v>
      </c>
      <c r="I22" s="1158">
        <f>B22</f>
        <v>43944</v>
      </c>
      <c r="J22" s="1138" t="s">
        <v>135</v>
      </c>
      <c r="K22" s="1139">
        <f t="shared" si="2"/>
        <v>30541</v>
      </c>
      <c r="L22" s="1139">
        <f t="shared" si="2"/>
        <v>25197</v>
      </c>
      <c r="N22" s="1138">
        <f t="shared" si="3"/>
        <v>23</v>
      </c>
      <c r="O22" s="1135">
        <f>C22</f>
        <v>18490241</v>
      </c>
      <c r="P22" s="1136">
        <f>P20</f>
        <v>18458666.800000001</v>
      </c>
      <c r="Q22" s="1144"/>
      <c r="R22" s="1132"/>
      <c r="S22" s="265"/>
    </row>
    <row r="23" spans="1:19" ht="26.9" customHeight="1">
      <c r="A23" s="268">
        <v>24</v>
      </c>
      <c r="B23" s="260">
        <v>43945</v>
      </c>
      <c r="C23" s="261">
        <v>18480673</v>
      </c>
      <c r="D23" s="261">
        <v>26759</v>
      </c>
      <c r="E23" s="261">
        <v>36381</v>
      </c>
      <c r="F23" s="261">
        <f t="shared" si="1"/>
        <v>-9622</v>
      </c>
      <c r="G23" s="267">
        <f t="shared" si="7"/>
        <v>47791</v>
      </c>
      <c r="I23" s="1158">
        <f>B23</f>
        <v>43945</v>
      </c>
      <c r="J23" s="1138" t="s">
        <v>135</v>
      </c>
      <c r="K23" s="1139">
        <f t="shared" si="2"/>
        <v>26759</v>
      </c>
      <c r="L23" s="1139">
        <f t="shared" si="2"/>
        <v>36381</v>
      </c>
      <c r="N23" s="1138">
        <f>A23</f>
        <v>24</v>
      </c>
      <c r="O23" s="1135">
        <f>C23</f>
        <v>18480673</v>
      </c>
      <c r="P23" s="1136">
        <f t="shared" si="6"/>
        <v>18458666.800000001</v>
      </c>
      <c r="Q23" s="1142"/>
      <c r="R23" s="1132"/>
      <c r="S23" s="265"/>
    </row>
    <row r="24" spans="1:19" ht="26.9" customHeight="1">
      <c r="A24" s="268">
        <v>27</v>
      </c>
      <c r="B24" s="260">
        <v>43948</v>
      </c>
      <c r="C24" s="261">
        <v>18494205</v>
      </c>
      <c r="D24" s="261">
        <v>70738</v>
      </c>
      <c r="E24" s="261">
        <v>56762</v>
      </c>
      <c r="F24" s="261">
        <f t="shared" si="1"/>
        <v>13976</v>
      </c>
      <c r="G24" s="267">
        <f t="shared" si="7"/>
        <v>61767</v>
      </c>
      <c r="I24" s="1158">
        <f>B24</f>
        <v>43948</v>
      </c>
      <c r="J24" s="1138" t="s">
        <v>135</v>
      </c>
      <c r="K24" s="1139">
        <f t="shared" si="2"/>
        <v>70738</v>
      </c>
      <c r="L24" s="1139">
        <f t="shared" si="2"/>
        <v>56762</v>
      </c>
      <c r="N24" s="1138">
        <f>A24</f>
        <v>27</v>
      </c>
      <c r="O24" s="1135">
        <f>C24</f>
        <v>18494205</v>
      </c>
      <c r="P24" s="1136">
        <f t="shared" si="6"/>
        <v>18458666.800000001</v>
      </c>
      <c r="Q24" s="1142"/>
      <c r="R24" s="1132"/>
      <c r="S24" s="265"/>
    </row>
    <row r="25" spans="1:19" ht="26.9" customHeight="1">
      <c r="A25" s="268">
        <v>28</v>
      </c>
      <c r="B25" s="260">
        <v>43949</v>
      </c>
      <c r="C25" s="261">
        <v>18498378</v>
      </c>
      <c r="D25" s="261">
        <v>32214</v>
      </c>
      <c r="E25" s="261">
        <v>27811</v>
      </c>
      <c r="F25" s="261">
        <f t="shared" si="1"/>
        <v>4403</v>
      </c>
      <c r="G25" s="267">
        <f t="shared" si="7"/>
        <v>66170</v>
      </c>
      <c r="H25" s="1531"/>
      <c r="I25" s="1158">
        <f>B25</f>
        <v>43949</v>
      </c>
      <c r="J25" s="1138" t="s">
        <v>135</v>
      </c>
      <c r="K25" s="1139">
        <f t="shared" si="2"/>
        <v>32214</v>
      </c>
      <c r="L25" s="1139">
        <f t="shared" si="2"/>
        <v>27811</v>
      </c>
      <c r="N25" s="1138">
        <f>A25</f>
        <v>28</v>
      </c>
      <c r="O25" s="1135">
        <f>C25</f>
        <v>18498378</v>
      </c>
      <c r="P25" s="1136">
        <f t="shared" si="6"/>
        <v>18458666.800000001</v>
      </c>
      <c r="Q25" s="1142"/>
      <c r="R25" s="1132"/>
      <c r="S25" s="265"/>
    </row>
    <row r="26" spans="1:19" ht="26.9" customHeight="1">
      <c r="A26" s="268">
        <v>29</v>
      </c>
      <c r="B26" s="260">
        <v>43950</v>
      </c>
      <c r="C26" s="261">
        <v>18500250</v>
      </c>
      <c r="D26" s="261">
        <v>28072</v>
      </c>
      <c r="E26" s="261">
        <v>26309</v>
      </c>
      <c r="F26" s="261">
        <f t="shared" si="1"/>
        <v>1763</v>
      </c>
      <c r="G26" s="267">
        <f t="shared" si="7"/>
        <v>67933</v>
      </c>
      <c r="H26" s="1531"/>
      <c r="I26" s="1158">
        <f>B26</f>
        <v>43950</v>
      </c>
      <c r="J26" s="1138" t="s">
        <v>135</v>
      </c>
      <c r="K26" s="1139">
        <f t="shared" si="2"/>
        <v>28072</v>
      </c>
      <c r="L26" s="1139">
        <f t="shared" si="2"/>
        <v>26309</v>
      </c>
      <c r="N26" s="1138">
        <f>A26</f>
        <v>29</v>
      </c>
      <c r="O26" s="1135">
        <f t="shared" si="4"/>
        <v>18500250</v>
      </c>
      <c r="P26" s="1136">
        <f t="shared" si="6"/>
        <v>18458666.800000001</v>
      </c>
      <c r="Q26" s="1142"/>
      <c r="R26" s="1132"/>
      <c r="S26" s="265"/>
    </row>
    <row r="27" spans="1:19" ht="26.9" customHeight="1">
      <c r="A27" s="268">
        <v>30</v>
      </c>
      <c r="B27" s="260">
        <v>43951</v>
      </c>
      <c r="C27" s="261">
        <v>18396362</v>
      </c>
      <c r="D27" s="261">
        <v>22109</v>
      </c>
      <c r="E27" s="261">
        <v>133884</v>
      </c>
      <c r="F27" s="261">
        <f t="shared" si="1"/>
        <v>-111775</v>
      </c>
      <c r="G27" s="267">
        <f t="shared" si="7"/>
        <v>-43842</v>
      </c>
      <c r="H27" s="1531"/>
      <c r="I27" s="1158">
        <f t="shared" si="0"/>
        <v>43951</v>
      </c>
      <c r="J27" s="1138" t="s">
        <v>135</v>
      </c>
      <c r="K27" s="1139">
        <f t="shared" si="2"/>
        <v>22109</v>
      </c>
      <c r="L27" s="1139">
        <f t="shared" si="2"/>
        <v>133884</v>
      </c>
      <c r="N27" s="1138">
        <f t="shared" si="3"/>
        <v>30</v>
      </c>
      <c r="O27" s="1135">
        <f t="shared" si="4"/>
        <v>18396362</v>
      </c>
      <c r="P27" s="1136">
        <f t="shared" si="6"/>
        <v>18458666.800000001</v>
      </c>
      <c r="Q27" s="1142"/>
      <c r="R27" s="1132"/>
      <c r="S27" s="265"/>
    </row>
    <row r="28" spans="1:19" s="275" customFormat="1" ht="32.15" customHeight="1">
      <c r="A28" s="269"/>
      <c r="B28" s="270" t="s">
        <v>136</v>
      </c>
      <c r="C28" s="271">
        <f>AVERAGE(C8:C27)</f>
        <v>18458666.800000001</v>
      </c>
      <c r="D28" s="272"/>
      <c r="E28" s="272"/>
      <c r="F28" s="273"/>
      <c r="G28" s="274"/>
      <c r="H28" s="1532"/>
      <c r="I28" s="1148"/>
      <c r="J28" s="1146"/>
      <c r="K28" s="1146"/>
      <c r="L28" s="1146"/>
      <c r="M28" s="1145"/>
      <c r="N28" s="1147"/>
      <c r="O28" s="1146"/>
      <c r="P28" s="1147"/>
      <c r="Q28" s="1147"/>
      <c r="R28" s="1146"/>
      <c r="S28" s="276"/>
    </row>
    <row r="29" spans="1:19" s="278" customFormat="1" ht="59.65" customHeight="1">
      <c r="A29" s="277"/>
      <c r="B29" s="1424" t="s">
        <v>137</v>
      </c>
      <c r="C29" s="1424"/>
      <c r="D29" s="1424"/>
      <c r="E29" s="1424"/>
      <c r="F29" s="1424"/>
      <c r="G29" s="1424"/>
      <c r="H29" s="1148"/>
      <c r="I29" s="1149"/>
      <c r="J29" s="1150"/>
      <c r="K29" s="1151"/>
      <c r="L29" s="1151"/>
      <c r="M29" s="1150"/>
      <c r="N29" s="1150"/>
      <c r="O29" s="1150"/>
      <c r="P29" s="1152"/>
      <c r="Q29" s="1152"/>
      <c r="R29" s="1150"/>
      <c r="S29" s="280"/>
    </row>
    <row r="30" spans="1:19" ht="13">
      <c r="A30" s="281"/>
      <c r="G30" s="282"/>
      <c r="H30" s="1161"/>
      <c r="J30" s="1150"/>
      <c r="K30" s="1151"/>
      <c r="L30" s="1151"/>
      <c r="P30" s="1137"/>
    </row>
    <row r="31" spans="1:19" ht="11.9" customHeight="1">
      <c r="A31" s="283"/>
      <c r="G31" s="282"/>
      <c r="H31" s="1162"/>
      <c r="J31" s="1150"/>
      <c r="K31" s="1151"/>
      <c r="L31" s="1151"/>
      <c r="P31" s="1137"/>
    </row>
    <row r="32" spans="1:19" ht="11.9" customHeight="1">
      <c r="A32" s="281"/>
      <c r="G32" s="282"/>
      <c r="H32" s="1163"/>
      <c r="I32" s="1159"/>
      <c r="J32" s="1150"/>
      <c r="K32" s="1151"/>
      <c r="L32" s="1151"/>
      <c r="P32" s="1137"/>
    </row>
    <row r="33" spans="1:16" ht="11.9" customHeight="1">
      <c r="A33" s="281"/>
      <c r="G33" s="282"/>
      <c r="H33" s="1159"/>
      <c r="I33" s="1152"/>
      <c r="J33" s="1150"/>
      <c r="K33" s="1151"/>
      <c r="L33" s="1151"/>
      <c r="P33" s="1137"/>
    </row>
    <row r="34" spans="1:16" ht="11.9" customHeight="1">
      <c r="A34" s="1164"/>
      <c r="B34" s="1165"/>
      <c r="C34" s="1166"/>
      <c r="D34" s="1165"/>
      <c r="E34" s="1165"/>
      <c r="F34" s="1165"/>
      <c r="G34" s="1165"/>
      <c r="H34" s="1149"/>
      <c r="J34" s="1150"/>
      <c r="K34" s="1151"/>
      <c r="L34" s="1151"/>
      <c r="P34" s="1137"/>
    </row>
    <row r="35" spans="1:16" ht="43.4" customHeight="1">
      <c r="A35" s="1164"/>
      <c r="B35" s="1165"/>
      <c r="C35" s="1166"/>
      <c r="D35" s="1165"/>
      <c r="E35" s="1165"/>
      <c r="F35" s="1165"/>
      <c r="G35" s="1167">
        <f>SUM(G8:G27)</f>
        <v>397668</v>
      </c>
      <c r="J35" s="1150"/>
      <c r="K35" s="1151"/>
      <c r="L35" s="1151"/>
      <c r="P35" s="1137"/>
    </row>
    <row r="36" spans="1:16" ht="43.75" customHeight="1">
      <c r="A36" s="1164"/>
      <c r="B36" s="1165"/>
      <c r="C36" s="1166"/>
      <c r="D36" s="1165"/>
      <c r="E36" s="1165"/>
      <c r="F36" s="1165"/>
      <c r="G36" s="1165"/>
      <c r="J36" s="1150"/>
      <c r="K36" s="1151"/>
      <c r="L36" s="1151"/>
      <c r="P36" s="1137"/>
    </row>
    <row r="37" spans="1:16" ht="13">
      <c r="A37" s="1164"/>
      <c r="B37" s="1165"/>
      <c r="C37" s="1166"/>
      <c r="D37" s="1165"/>
      <c r="E37" s="1165"/>
      <c r="F37" s="1165"/>
      <c r="G37" s="1165"/>
      <c r="J37" s="1150"/>
      <c r="K37" s="1151"/>
      <c r="L37" s="1151"/>
      <c r="P37" s="1137"/>
    </row>
    <row r="38" spans="1:16" ht="43.4" customHeight="1">
      <c r="A38" s="1164"/>
      <c r="B38" s="1165"/>
      <c r="C38" s="1166"/>
      <c r="D38" s="1165"/>
      <c r="E38" s="1165"/>
      <c r="F38" s="1165"/>
      <c r="G38" s="1165"/>
      <c r="P38" s="1137"/>
    </row>
    <row r="39" spans="1:16">
      <c r="A39" s="1164"/>
      <c r="B39" s="1165"/>
      <c r="C39" s="1166"/>
      <c r="D39" s="1165"/>
      <c r="E39" s="1165"/>
      <c r="F39" s="1165"/>
      <c r="G39" s="1165"/>
      <c r="I39" s="1152"/>
      <c r="P39" s="1137"/>
    </row>
    <row r="40" spans="1:16">
      <c r="A40" s="1164"/>
      <c r="B40" s="1165"/>
      <c r="C40" s="1166"/>
      <c r="D40" s="1165"/>
      <c r="E40" s="1165"/>
      <c r="F40" s="1165"/>
      <c r="G40" s="1165"/>
      <c r="P40" s="1137"/>
    </row>
    <row r="41" spans="1:16">
      <c r="A41" s="1164"/>
      <c r="B41" s="1165"/>
      <c r="C41" s="1166"/>
      <c r="D41" s="1165"/>
      <c r="E41" s="1165"/>
      <c r="F41" s="1165"/>
      <c r="G41" s="1165"/>
      <c r="P41" s="1137"/>
    </row>
    <row r="42" spans="1:16" ht="19" customHeight="1">
      <c r="A42" s="1164"/>
      <c r="B42" s="1168"/>
      <c r="C42" s="1169"/>
      <c r="D42" s="1168"/>
      <c r="E42" s="1168"/>
      <c r="F42" s="1168"/>
      <c r="G42" s="1168"/>
      <c r="P42" s="1137"/>
    </row>
    <row r="43" spans="1:16" ht="24" customHeight="1">
      <c r="A43" s="281"/>
      <c r="B43"/>
      <c r="C43" s="284"/>
      <c r="D43" s="284"/>
      <c r="E43" s="284"/>
      <c r="F43" s="284"/>
      <c r="G43" s="284"/>
      <c r="K43" s="1131"/>
      <c r="L43" s="1131"/>
      <c r="P43" s="1137"/>
    </row>
    <row r="44" spans="1:16">
      <c r="A44" s="281"/>
      <c r="C44" s="1421"/>
      <c r="D44" s="1423"/>
      <c r="E44" s="1423"/>
      <c r="F44" s="1423"/>
      <c r="G44" s="1423"/>
      <c r="P44" s="1137"/>
    </row>
    <row r="45" spans="1:16" ht="28.4" customHeight="1">
      <c r="A45" s="281"/>
      <c r="C45" s="1423"/>
      <c r="D45" s="1423"/>
      <c r="E45" s="1423"/>
      <c r="F45" s="1423"/>
      <c r="G45" s="1423"/>
      <c r="H45" s="1133"/>
      <c r="I45" s="1160"/>
      <c r="P45" s="1137"/>
    </row>
    <row r="46" spans="1:16" ht="25" customHeight="1">
      <c r="A46" s="281"/>
      <c r="C46" s="1421"/>
      <c r="D46" s="1422"/>
      <c r="E46" s="1422"/>
      <c r="F46" s="1422"/>
      <c r="G46" s="1422"/>
      <c r="H46" s="1153"/>
      <c r="I46" s="1160"/>
      <c r="P46" s="1137"/>
    </row>
    <row r="47" spans="1:16" ht="22" customHeight="1">
      <c r="A47" s="281"/>
      <c r="C47" s="1423"/>
      <c r="D47" s="1422"/>
      <c r="E47" s="1422"/>
      <c r="F47" s="1422"/>
      <c r="G47" s="1422"/>
      <c r="H47" s="1153"/>
      <c r="I47" s="1160"/>
      <c r="P47" s="1137"/>
    </row>
    <row r="48" spans="1:16" ht="5.9" customHeight="1">
      <c r="A48" s="281"/>
      <c r="C48" s="1421"/>
      <c r="D48" s="1422"/>
      <c r="E48" s="1422"/>
      <c r="F48" s="1422"/>
      <c r="G48" s="1422"/>
      <c r="H48" s="1153"/>
      <c r="I48" s="1160"/>
      <c r="P48" s="1137"/>
    </row>
    <row r="49" spans="1:16" ht="29.15" customHeight="1">
      <c r="A49" s="281"/>
      <c r="C49" s="1423"/>
      <c r="D49" s="1422"/>
      <c r="E49" s="1422"/>
      <c r="F49" s="1422"/>
      <c r="G49" s="1422"/>
      <c r="H49" s="1153"/>
      <c r="I49" s="1160"/>
      <c r="P49" s="1137"/>
    </row>
    <row r="50" spans="1:16" ht="10.5" customHeight="1">
      <c r="A50" s="281"/>
      <c r="C50" s="1421"/>
      <c r="D50" s="1422"/>
      <c r="E50" s="1422"/>
      <c r="F50" s="1422"/>
      <c r="G50" s="1422"/>
      <c r="H50" s="1153"/>
      <c r="I50" s="1160"/>
      <c r="P50" s="1137"/>
    </row>
    <row r="51" spans="1:16" ht="41.15" customHeight="1">
      <c r="C51" s="1423"/>
      <c r="D51" s="1422"/>
      <c r="E51" s="1422"/>
      <c r="F51" s="1422"/>
      <c r="G51" s="1422"/>
      <c r="H51" s="1153"/>
      <c r="I51" s="1160"/>
      <c r="P51" s="1137"/>
    </row>
    <row r="186" spans="3:5">
      <c r="E186" s="239">
        <f>G169</f>
        <v>0</v>
      </c>
    </row>
    <row r="187" spans="3:5">
      <c r="E187" s="239">
        <f>Extranjeros!I169</f>
        <v>2086399.8</v>
      </c>
    </row>
    <row r="190" spans="3:5">
      <c r="C190" s="238">
        <f>D169</f>
        <v>0</v>
      </c>
    </row>
    <row r="191" spans="3:5">
      <c r="C191" s="238">
        <f>F169</f>
        <v>0</v>
      </c>
    </row>
  </sheetData>
  <mergeCells count="5">
    <mergeCell ref="C50:G51"/>
    <mergeCell ref="B29:G29"/>
    <mergeCell ref="C44:G45"/>
    <mergeCell ref="C46:G47"/>
    <mergeCell ref="C48:G49"/>
  </mergeCells>
  <phoneticPr fontId="101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H496"/>
  <sheetViews>
    <sheetView showGridLines="0" topLeftCell="B3" zoomScaleNormal="100" workbookViewId="0">
      <selection activeCell="M246" sqref="M246"/>
    </sheetView>
  </sheetViews>
  <sheetFormatPr baseColWidth="10" defaultColWidth="11.54296875" defaultRowHeight="12.5"/>
  <cols>
    <col min="1" max="1" width="19.453125" style="408" hidden="1" customWidth="1"/>
    <col min="2" max="2" width="15.453125" style="408" customWidth="1"/>
    <col min="3" max="3" width="13.1796875" style="408" customWidth="1"/>
    <col min="4" max="4" width="8.81640625" style="408" customWidth="1"/>
    <col min="5" max="5" width="13.81640625" style="408" customWidth="1"/>
    <col min="6" max="6" width="10.81640625" style="408" customWidth="1"/>
    <col min="7" max="7" width="13.1796875" style="409" customWidth="1"/>
    <col min="8" max="8" width="10.1796875" style="408" customWidth="1"/>
    <col min="9" max="9" width="12.54296875" style="408" customWidth="1"/>
    <col min="10" max="10" width="8.54296875" style="408" customWidth="1"/>
    <col min="11" max="11" width="12.81640625" style="410" hidden="1" customWidth="1"/>
    <col min="12" max="12" width="14.54296875" customWidth="1"/>
    <col min="13" max="18" width="11.54296875" customWidth="1"/>
    <col min="19" max="19" width="11.54296875" style="411" customWidth="1"/>
    <col min="20" max="22" width="11.54296875" customWidth="1"/>
    <col min="23" max="23" width="12.7265625" customWidth="1"/>
    <col min="24" max="25" width="11.54296875" customWidth="1"/>
  </cols>
  <sheetData>
    <row r="1" spans="1:20" hidden="1"/>
    <row r="2" spans="1:20" ht="15" hidden="1" customHeight="1"/>
    <row r="3" spans="1:20" ht="38.15" customHeight="1">
      <c r="A3" s="131"/>
      <c r="B3" s="1425" t="s">
        <v>173</v>
      </c>
      <c r="C3" s="1426"/>
      <c r="D3" s="1426"/>
      <c r="E3" s="1426"/>
      <c r="F3" s="1426"/>
      <c r="G3" s="1426"/>
      <c r="H3" s="1426"/>
      <c r="I3" s="1426"/>
      <c r="J3" s="1427"/>
    </row>
    <row r="4" spans="1:20" ht="2.15" customHeight="1">
      <c r="A4" s="412"/>
      <c r="B4" s="413"/>
      <c r="C4" s="414"/>
      <c r="D4" s="414"/>
      <c r="E4" s="414"/>
      <c r="F4" s="414"/>
      <c r="G4" s="413"/>
      <c r="H4" s="414"/>
      <c r="I4" s="414"/>
    </row>
    <row r="5" spans="1:20" ht="2.9" customHeight="1">
      <c r="A5" s="415"/>
      <c r="B5" s="415"/>
    </row>
    <row r="6" spans="1:20" ht="20.9" customHeight="1">
      <c r="A6" s="416"/>
      <c r="B6" s="1428"/>
      <c r="C6" s="417" t="s">
        <v>174</v>
      </c>
      <c r="D6" s="418"/>
      <c r="E6" s="417" t="s">
        <v>175</v>
      </c>
      <c r="F6" s="418"/>
      <c r="G6" s="1430" t="s">
        <v>88</v>
      </c>
      <c r="H6" s="419" t="s">
        <v>176</v>
      </c>
      <c r="I6" s="419"/>
      <c r="J6" s="420"/>
    </row>
    <row r="7" spans="1:20" s="425" customFormat="1" ht="24" customHeight="1">
      <c r="A7" s="421"/>
      <c r="B7" s="1429"/>
      <c r="C7" s="421" t="s">
        <v>177</v>
      </c>
      <c r="D7" s="422" t="s">
        <v>178</v>
      </c>
      <c r="E7" s="421" t="s">
        <v>177</v>
      </c>
      <c r="F7" s="422" t="s">
        <v>178</v>
      </c>
      <c r="G7" s="1431"/>
      <c r="H7" s="423" t="s">
        <v>179</v>
      </c>
      <c r="I7" s="423" t="s">
        <v>180</v>
      </c>
      <c r="J7" s="422" t="s">
        <v>2</v>
      </c>
      <c r="K7" s="424"/>
      <c r="S7" s="426"/>
    </row>
    <row r="8" spans="1:20" ht="52.5" customHeight="1">
      <c r="A8" s="427"/>
      <c r="B8" s="428" t="s">
        <v>11</v>
      </c>
      <c r="C8" s="429"/>
      <c r="D8" s="430"/>
      <c r="E8" s="429"/>
      <c r="F8" s="430"/>
      <c r="G8" s="431"/>
      <c r="H8" s="432"/>
      <c r="I8" s="432"/>
      <c r="J8" s="433"/>
      <c r="L8" s="425"/>
      <c r="M8" s="425"/>
    </row>
    <row r="9" spans="1:20" ht="15.75" hidden="1" customHeight="1">
      <c r="A9" s="427">
        <v>2007</v>
      </c>
      <c r="B9" s="434"/>
      <c r="C9" s="435"/>
      <c r="D9" s="436"/>
      <c r="E9" s="435"/>
      <c r="F9" s="436"/>
      <c r="G9" s="437"/>
      <c r="H9" s="438"/>
      <c r="I9" s="439"/>
      <c r="J9" s="440"/>
      <c r="L9" s="425"/>
      <c r="M9" s="425"/>
    </row>
    <row r="10" spans="1:20" s="411" customFormat="1" ht="17.25" hidden="1" customHeight="1">
      <c r="A10" s="441">
        <v>39083</v>
      </c>
      <c r="B10" s="442">
        <v>2007</v>
      </c>
      <c r="C10" s="443">
        <v>10996853.800000001</v>
      </c>
      <c r="D10" s="444">
        <v>0.58560571910670434</v>
      </c>
      <c r="E10" s="443">
        <v>7781743.2000000002</v>
      </c>
      <c r="F10" s="444">
        <v>0.41439428089329572</v>
      </c>
      <c r="G10" s="445">
        <f>C10+E10</f>
        <v>18778597</v>
      </c>
      <c r="H10" s="446">
        <v>2.73</v>
      </c>
      <c r="I10" s="446">
        <v>4.58</v>
      </c>
      <c r="J10" s="447">
        <v>3.4350753735523369</v>
      </c>
      <c r="K10" s="448">
        <f>Total!C91-Género!G10</f>
        <v>-0.14000000432133675</v>
      </c>
      <c r="L10" s="425"/>
      <c r="M10" s="425"/>
      <c r="S10" s="449">
        <v>3.4350753735523369</v>
      </c>
      <c r="T10" s="449">
        <f t="shared" ref="T10:T17" si="0">J10-S10</f>
        <v>0</v>
      </c>
    </row>
    <row r="11" spans="1:20" s="411" customFormat="1" ht="18.649999999999999" hidden="1" customHeight="1">
      <c r="A11" s="441">
        <v>39114</v>
      </c>
      <c r="B11" s="442">
        <v>2007</v>
      </c>
      <c r="C11" s="443">
        <v>11085931.403388962</v>
      </c>
      <c r="D11" s="444">
        <v>0.58606116284896626</v>
      </c>
      <c r="E11" s="443">
        <v>7830065.9466110356</v>
      </c>
      <c r="F11" s="444">
        <v>0.4139388371510338</v>
      </c>
      <c r="G11" s="450">
        <f>C11+E11</f>
        <v>18915997.349999998</v>
      </c>
      <c r="H11" s="446">
        <v>2.633718007968227</v>
      </c>
      <c r="I11" s="446">
        <v>4.6756947290918873</v>
      </c>
      <c r="J11" s="451">
        <v>3.4401714440696338</v>
      </c>
      <c r="K11" s="448">
        <f>Total!C92-Género!G11</f>
        <v>0</v>
      </c>
      <c r="L11" s="425"/>
      <c r="M11" s="425"/>
      <c r="S11" s="449">
        <v>3.4401714440696338</v>
      </c>
      <c r="T11" s="449">
        <f t="shared" si="0"/>
        <v>0</v>
      </c>
    </row>
    <row r="12" spans="1:20" s="411" customFormat="1" ht="18.649999999999999" hidden="1" customHeight="1">
      <c r="A12" s="441">
        <v>39142</v>
      </c>
      <c r="B12" s="442">
        <v>2007</v>
      </c>
      <c r="C12" s="443">
        <v>11158865.6</v>
      </c>
      <c r="D12" s="444">
        <v>0.58549211863758921</v>
      </c>
      <c r="E12" s="443">
        <v>7900085.4000000004</v>
      </c>
      <c r="F12" s="444">
        <v>0.41450788136241079</v>
      </c>
      <c r="G12" s="450">
        <v>19058951</v>
      </c>
      <c r="H12" s="452">
        <v>2.6636151496851426</v>
      </c>
      <c r="I12" s="452">
        <v>4.7646361908308279</v>
      </c>
      <c r="J12" s="453">
        <v>3.4944843703746784</v>
      </c>
      <c r="K12" s="448">
        <f>Total!C93-Género!G12</f>
        <v>0.26999999582767487</v>
      </c>
      <c r="L12" s="425"/>
      <c r="M12" s="425"/>
      <c r="S12" s="449">
        <v>3.4944843703746784</v>
      </c>
      <c r="T12" s="449">
        <f t="shared" si="0"/>
        <v>0</v>
      </c>
    </row>
    <row r="13" spans="1:20" s="411" customFormat="1" ht="18.649999999999999" customHeight="1">
      <c r="A13" s="441">
        <v>39173</v>
      </c>
      <c r="B13" s="442">
        <v>2007</v>
      </c>
      <c r="C13" s="454">
        <v>11194931.199999999</v>
      </c>
      <c r="D13" s="455">
        <v>0.58455458911851865</v>
      </c>
      <c r="E13" s="454">
        <v>7956284.7999999998</v>
      </c>
      <c r="F13" s="455">
        <v>0.41544541088148135</v>
      </c>
      <c r="G13" s="450">
        <v>19151216</v>
      </c>
      <c r="H13" s="456">
        <v>2.5604974149648712</v>
      </c>
      <c r="I13" s="456">
        <v>4.6398318331329449</v>
      </c>
      <c r="J13" s="457">
        <v>3.2950214850385038</v>
      </c>
      <c r="K13" s="448">
        <f>Total!C94-Género!G13</f>
        <v>9.9999941885471344E-3</v>
      </c>
      <c r="L13" s="425"/>
      <c r="M13" s="425"/>
      <c r="S13" s="449">
        <v>3.2950214850385038</v>
      </c>
      <c r="T13" s="449">
        <f t="shared" si="0"/>
        <v>0</v>
      </c>
    </row>
    <row r="14" spans="1:20" s="411" customFormat="1" ht="18.649999999999999" hidden="1" customHeight="1">
      <c r="A14" s="441">
        <v>39203</v>
      </c>
      <c r="B14" s="442">
        <v>2007</v>
      </c>
      <c r="C14" s="454">
        <v>11269730.199999999</v>
      </c>
      <c r="D14" s="455">
        <v>0.58382737691683995</v>
      </c>
      <c r="E14" s="454">
        <v>8033458.7999999998</v>
      </c>
      <c r="F14" s="455">
        <v>0.41617262308316</v>
      </c>
      <c r="G14" s="450">
        <v>19303189</v>
      </c>
      <c r="H14" s="456">
        <v>2.39603555217316</v>
      </c>
      <c r="I14" s="456">
        <v>4.5528561094919411</v>
      </c>
      <c r="J14" s="457">
        <v>3.2447867084511586</v>
      </c>
      <c r="K14" s="448">
        <f>Total!C95-Género!G14</f>
        <v>-0.31000000610947609</v>
      </c>
      <c r="L14" s="425"/>
      <c r="M14" s="425"/>
      <c r="S14" s="449">
        <v>3.2447867084511586</v>
      </c>
      <c r="T14" s="449">
        <f t="shared" si="0"/>
        <v>0</v>
      </c>
    </row>
    <row r="15" spans="1:20" s="411" customFormat="1" ht="18.649999999999999" hidden="1" customHeight="1">
      <c r="A15" s="441">
        <v>39234</v>
      </c>
      <c r="B15" s="442">
        <v>2007</v>
      </c>
      <c r="C15" s="454">
        <v>11324599.800000001</v>
      </c>
      <c r="D15" s="455">
        <v>0.58441174054236156</v>
      </c>
      <c r="E15" s="454">
        <v>8053176.2000000002</v>
      </c>
      <c r="F15" s="455">
        <v>0.4155882594576385</v>
      </c>
      <c r="G15" s="450">
        <v>19377776</v>
      </c>
      <c r="H15" s="456">
        <v>2.1670887978042686</v>
      </c>
      <c r="I15" s="456">
        <v>4.3358263690833354</v>
      </c>
      <c r="J15" s="457">
        <v>3.0312416093243542</v>
      </c>
      <c r="K15" s="448">
        <f>Total!C96-Género!G15</f>
        <v>0.30000000074505806</v>
      </c>
      <c r="L15" s="425"/>
      <c r="M15" s="425"/>
      <c r="S15" s="449">
        <v>3.0312416093243542</v>
      </c>
      <c r="T15" s="449">
        <f t="shared" si="0"/>
        <v>0</v>
      </c>
    </row>
    <row r="16" spans="1:20" s="411" customFormat="1" ht="18.649999999999999" hidden="1" customHeight="1">
      <c r="A16" s="441">
        <v>39264</v>
      </c>
      <c r="B16" s="442">
        <v>2007</v>
      </c>
      <c r="C16" s="454">
        <v>11404110.4</v>
      </c>
      <c r="D16" s="455">
        <v>0.5850346867216778</v>
      </c>
      <c r="E16" s="454">
        <v>8088939.5999999996</v>
      </c>
      <c r="F16" s="455">
        <v>0.41496531327832226</v>
      </c>
      <c r="G16" s="450">
        <v>19493050</v>
      </c>
      <c r="H16" s="456">
        <v>2.0769961368831673</v>
      </c>
      <c r="I16" s="456">
        <v>4.3549938539881055</v>
      </c>
      <c r="J16" s="457">
        <v>2.8930858966550517</v>
      </c>
      <c r="K16" s="448">
        <f>Total!C97-Género!G16</f>
        <v>0.19999999552965164</v>
      </c>
      <c r="L16" s="425"/>
      <c r="M16" s="425"/>
      <c r="S16" s="449">
        <v>2.8930858966550517</v>
      </c>
      <c r="T16" s="449">
        <f t="shared" si="0"/>
        <v>0</v>
      </c>
    </row>
    <row r="17" spans="1:20" s="411" customFormat="1" ht="18.649999999999999" hidden="1" customHeight="1">
      <c r="A17" s="441">
        <v>39295</v>
      </c>
      <c r="B17" s="442">
        <v>2007</v>
      </c>
      <c r="C17" s="454">
        <v>11263772.800000001</v>
      </c>
      <c r="D17" s="455">
        <v>0.58403322378168621</v>
      </c>
      <c r="E17" s="454">
        <v>8022412.2000000002</v>
      </c>
      <c r="F17" s="455">
        <v>0.41596677621831379</v>
      </c>
      <c r="G17" s="450">
        <v>19286185</v>
      </c>
      <c r="H17" s="456">
        <v>1.8795141544378993</v>
      </c>
      <c r="I17" s="458">
        <v>4.1939805728602835</v>
      </c>
      <c r="J17" s="457">
        <v>2.801829825150179</v>
      </c>
      <c r="K17" s="448">
        <f>Total!C98-Género!G17</f>
        <v>0.18999999389052391</v>
      </c>
      <c r="L17" s="425"/>
      <c r="M17" s="425"/>
      <c r="S17" s="449">
        <v>2.801829825150179</v>
      </c>
      <c r="T17" s="449">
        <f t="shared" si="0"/>
        <v>0</v>
      </c>
    </row>
    <row r="18" spans="1:20" s="411" customFormat="1" ht="18.649999999999999" hidden="1" customHeight="1">
      <c r="A18" s="441">
        <v>39326</v>
      </c>
      <c r="B18" s="442">
        <v>2007</v>
      </c>
      <c r="C18" s="454">
        <v>11250542.199999999</v>
      </c>
      <c r="D18" s="455">
        <v>0.58320206044429557</v>
      </c>
      <c r="E18" s="454">
        <v>8040442.7999999998</v>
      </c>
      <c r="F18" s="455">
        <v>0.41679793955570438</v>
      </c>
      <c r="G18" s="450">
        <v>19290985</v>
      </c>
      <c r="H18" s="456">
        <v>1.8230442410213499</v>
      </c>
      <c r="I18" s="456">
        <v>4.1947318208996478</v>
      </c>
      <c r="J18" s="457">
        <v>2.7367821393772687</v>
      </c>
      <c r="K18" s="448">
        <f>Total!C99-Género!G18</f>
        <v>0.35000000149011612</v>
      </c>
      <c r="L18" s="425"/>
      <c r="M18" s="425"/>
      <c r="S18" s="449"/>
      <c r="T18" s="449"/>
    </row>
    <row r="19" spans="1:20" s="411" customFormat="1" ht="18.649999999999999" hidden="1" customHeight="1">
      <c r="A19" s="441">
        <v>39356</v>
      </c>
      <c r="B19" s="442">
        <v>2007</v>
      </c>
      <c r="C19" s="454">
        <v>11263512.6</v>
      </c>
      <c r="D19" s="455">
        <v>0.58144211068985241</v>
      </c>
      <c r="E19" s="454">
        <v>8108171</v>
      </c>
      <c r="F19" s="455">
        <v>0.41855788931014748</v>
      </c>
      <c r="G19" s="450">
        <v>19371683.600000001</v>
      </c>
      <c r="H19" s="456">
        <v>1.703947116426562</v>
      </c>
      <c r="I19" s="456">
        <v>4.1285669414286019</v>
      </c>
      <c r="J19" s="457">
        <v>2.6784420339512707</v>
      </c>
      <c r="K19" s="448">
        <f>Total!C100-Género!G19</f>
        <v>-0.10000000894069672</v>
      </c>
      <c r="L19" s="425"/>
      <c r="M19" s="425"/>
      <c r="S19" s="449"/>
      <c r="T19" s="449"/>
    </row>
    <row r="20" spans="1:20" s="462" customFormat="1" ht="18.649999999999999" hidden="1" customHeight="1">
      <c r="A20" s="441">
        <v>39387</v>
      </c>
      <c r="B20" s="442">
        <v>2007</v>
      </c>
      <c r="C20" s="459">
        <v>11261402</v>
      </c>
      <c r="D20" s="455">
        <v>0.58068941899954341</v>
      </c>
      <c r="E20" s="459">
        <v>8131756.5999999996</v>
      </c>
      <c r="F20" s="455">
        <v>0.41931058100045648</v>
      </c>
      <c r="G20" s="445">
        <v>19393158.600000001</v>
      </c>
      <c r="H20" s="460">
        <v>1.5374553622170168</v>
      </c>
      <c r="I20" s="460">
        <v>3.9729839109138112</v>
      </c>
      <c r="J20" s="461">
        <v>2.4855518989140677</v>
      </c>
      <c r="K20" s="448">
        <f>Total!C101-Género!G20</f>
        <v>0.31000000238418579</v>
      </c>
      <c r="L20" s="425"/>
      <c r="M20" s="425"/>
      <c r="S20" s="463"/>
      <c r="T20" s="463"/>
    </row>
    <row r="21" spans="1:20" s="462" customFormat="1" ht="18.649999999999999" hidden="1" customHeight="1">
      <c r="A21" s="441">
        <v>39417</v>
      </c>
      <c r="B21" s="442">
        <v>2007</v>
      </c>
      <c r="C21" s="459">
        <v>11201694.4</v>
      </c>
      <c r="D21" s="455">
        <v>0.57821831118997546</v>
      </c>
      <c r="E21" s="459">
        <v>8171082.5999999996</v>
      </c>
      <c r="F21" s="455">
        <v>0.42178168881002448</v>
      </c>
      <c r="G21" s="445">
        <v>19372777</v>
      </c>
      <c r="H21" s="460">
        <v>1.3397329826930076</v>
      </c>
      <c r="I21" s="460">
        <v>3.9339737073490539</v>
      </c>
      <c r="J21" s="461">
        <v>2.360675205455081</v>
      </c>
      <c r="K21" s="448">
        <f>Total!C102-Género!G21</f>
        <v>8.0000001937150955E-2</v>
      </c>
      <c r="L21" s="425"/>
      <c r="M21" s="425"/>
      <c r="S21" s="463"/>
      <c r="T21" s="463"/>
    </row>
    <row r="22" spans="1:20" s="465" customFormat="1" ht="18.649999999999999" hidden="1" customHeight="1">
      <c r="A22" s="427">
        <v>2008</v>
      </c>
      <c r="B22" s="442">
        <v>2008</v>
      </c>
      <c r="C22" s="459"/>
      <c r="D22" s="464"/>
      <c r="E22" s="459"/>
      <c r="F22" s="464"/>
      <c r="G22" s="445"/>
      <c r="H22" s="460"/>
      <c r="I22" s="460"/>
      <c r="J22" s="461"/>
      <c r="K22" s="448">
        <f>Total!C103-Género!G22</f>
        <v>0</v>
      </c>
      <c r="L22" s="425"/>
      <c r="M22" s="425"/>
      <c r="S22" s="466"/>
      <c r="T22" s="463"/>
    </row>
    <row r="23" spans="1:20" s="462" customFormat="1" ht="17.25" hidden="1" customHeight="1">
      <c r="A23" s="441">
        <v>39448</v>
      </c>
      <c r="B23" s="442">
        <v>2008</v>
      </c>
      <c r="C23" s="459">
        <v>11087812.313642938</v>
      </c>
      <c r="D23" s="455">
        <v>0.5786399397352866</v>
      </c>
      <c r="E23" s="459">
        <v>8074038.6963570565</v>
      </c>
      <c r="F23" s="455">
        <v>0.4213600602647134</v>
      </c>
      <c r="G23" s="445">
        <f>C23+E23</f>
        <v>19161851.009999994</v>
      </c>
      <c r="H23" s="460">
        <f>C23/C10*100-100</f>
        <v>0.82713215340679369</v>
      </c>
      <c r="I23" s="460">
        <f>E23/E10*100-100</f>
        <v>3.7561699074965134</v>
      </c>
      <c r="J23" s="461">
        <f>G23/G10*100-100</f>
        <v>2.0409086472221247</v>
      </c>
      <c r="K23" s="448">
        <f>Total!C104-Género!G23</f>
        <v>0</v>
      </c>
      <c r="L23" s="425"/>
      <c r="M23" s="425"/>
      <c r="S23" s="463"/>
      <c r="T23" s="463"/>
    </row>
    <row r="24" spans="1:20" s="462" customFormat="1" ht="18.649999999999999" hidden="1" customHeight="1">
      <c r="A24" s="441">
        <v>39479</v>
      </c>
      <c r="B24" s="442">
        <v>2008</v>
      </c>
      <c r="C24" s="459">
        <v>11134425.987387832</v>
      </c>
      <c r="D24" s="455">
        <v>0.57855519845211889</v>
      </c>
      <c r="E24" s="459">
        <v>8110800.7726121722</v>
      </c>
      <c r="F24" s="455">
        <v>0.42144480154788105</v>
      </c>
      <c r="G24" s="445">
        <f>C24+E24</f>
        <v>19245226.760000005</v>
      </c>
      <c r="H24" s="460">
        <f>C24/C11*100-100</f>
        <v>0.43744257685057164</v>
      </c>
      <c r="I24" s="460">
        <f>E24/E11*100-100</f>
        <v>3.5853443370121596</v>
      </c>
      <c r="J24" s="461">
        <f>G24/G11*100-100</f>
        <v>1.7404813709175642</v>
      </c>
      <c r="K24" s="448">
        <f>Total!C105-Género!G24</f>
        <v>0</v>
      </c>
      <c r="L24" s="425"/>
      <c r="M24" s="425"/>
      <c r="S24" s="463"/>
      <c r="T24" s="463"/>
    </row>
    <row r="25" spans="1:20" s="462" customFormat="1" ht="18.649999999999999" hidden="1" customHeight="1">
      <c r="A25" s="441">
        <v>39508</v>
      </c>
      <c r="B25" s="442">
        <v>2008</v>
      </c>
      <c r="C25" s="459">
        <v>11140385</v>
      </c>
      <c r="D25" s="455">
        <v>0.57679135219497324</v>
      </c>
      <c r="E25" s="459">
        <v>8174025</v>
      </c>
      <c r="F25" s="455">
        <v>0.42320864780502676</v>
      </c>
      <c r="G25" s="445">
        <f>C25+E25</f>
        <v>19314410</v>
      </c>
      <c r="H25" s="460">
        <v>-0.16564766224982463</v>
      </c>
      <c r="I25" s="460">
        <v>3.4675245409372337</v>
      </c>
      <c r="J25" s="461">
        <v>1.3403308503180398</v>
      </c>
      <c r="K25" s="448">
        <f>Total!C106-Género!G25</f>
        <v>0.13000000640749931</v>
      </c>
      <c r="L25" s="425"/>
      <c r="M25" s="425"/>
      <c r="S25" s="463"/>
      <c r="T25" s="463"/>
    </row>
    <row r="26" spans="1:20" s="462" customFormat="1" ht="18.649999999999999" customHeight="1">
      <c r="A26" s="441">
        <v>39539</v>
      </c>
      <c r="B26" s="442">
        <v>2008</v>
      </c>
      <c r="C26" s="459">
        <v>11138825.6</v>
      </c>
      <c r="D26" s="455">
        <v>0.57546346481011057</v>
      </c>
      <c r="E26" s="459">
        <v>8217443.7999999998</v>
      </c>
      <c r="F26" s="455">
        <v>0.42453653518988937</v>
      </c>
      <c r="G26" s="445">
        <f t="shared" ref="G26:G34" si="1">C26+E26</f>
        <v>19356269.399999999</v>
      </c>
      <c r="H26" s="460">
        <v>-0.50116431264892469</v>
      </c>
      <c r="I26" s="460">
        <v>3.2824239775831217</v>
      </c>
      <c r="J26" s="461">
        <v>1.0707100791928781</v>
      </c>
      <c r="K26" s="448">
        <f>Total!C107-Género!G26</f>
        <v>1.9999999552965164E-2</v>
      </c>
      <c r="L26" s="425"/>
      <c r="M26" s="425"/>
      <c r="S26" s="463"/>
      <c r="T26" s="463"/>
    </row>
    <row r="27" spans="1:20" s="462" customFormat="1" ht="18.649999999999999" hidden="1" customHeight="1">
      <c r="A27" s="441">
        <v>39569</v>
      </c>
      <c r="B27" s="442">
        <v>2008</v>
      </c>
      <c r="C27" s="459">
        <v>11134557.4</v>
      </c>
      <c r="D27" s="455">
        <v>0.57366114223023801</v>
      </c>
      <c r="E27" s="459">
        <v>8275084.5999999996</v>
      </c>
      <c r="F27" s="455">
        <v>0.42633885776976205</v>
      </c>
      <c r="G27" s="445">
        <f t="shared" si="1"/>
        <v>19409642</v>
      </c>
      <c r="H27" s="460">
        <v>-1.1994324407162793</v>
      </c>
      <c r="I27" s="460">
        <v>3.0077430657887874</v>
      </c>
      <c r="J27" s="461">
        <v>0.55147882559715811</v>
      </c>
      <c r="K27" s="448">
        <f>Total!C108-Género!G27</f>
        <v>-0.43000000342726707</v>
      </c>
      <c r="L27" s="425"/>
      <c r="M27" s="425"/>
      <c r="S27" s="463"/>
      <c r="T27" s="463"/>
    </row>
    <row r="28" spans="1:20" s="462" customFormat="1" ht="18.649999999999999" hidden="1" customHeight="1">
      <c r="A28" s="441">
        <v>39600</v>
      </c>
      <c r="B28" s="442">
        <v>2008</v>
      </c>
      <c r="C28" s="459">
        <v>11109558.199999999</v>
      </c>
      <c r="D28" s="455">
        <v>0.57387185143742014</v>
      </c>
      <c r="E28" s="459">
        <v>8249394.7999999998</v>
      </c>
      <c r="F28" s="455">
        <v>0.4261281485625798</v>
      </c>
      <c r="G28" s="445">
        <f t="shared" si="1"/>
        <v>19358953</v>
      </c>
      <c r="H28" s="460">
        <v>-1.8988891775230883</v>
      </c>
      <c r="I28" s="460">
        <v>2.4365367791157979</v>
      </c>
      <c r="J28" s="461">
        <v>-9.7137050196067776E-2</v>
      </c>
      <c r="K28" s="448">
        <f>Total!C109-Género!G28</f>
        <v>0.44000000134110451</v>
      </c>
      <c r="L28" s="425"/>
      <c r="M28" s="425"/>
      <c r="S28" s="463"/>
      <c r="T28" s="463"/>
    </row>
    <row r="29" spans="1:20" s="462" customFormat="1" ht="18.649999999999999" hidden="1" customHeight="1">
      <c r="A29" s="441">
        <v>39630</v>
      </c>
      <c r="B29" s="442">
        <v>2008</v>
      </c>
      <c r="C29" s="459">
        <v>11131390.6</v>
      </c>
      <c r="D29" s="455">
        <v>0.57430924571215225</v>
      </c>
      <c r="E29" s="459">
        <v>8250832</v>
      </c>
      <c r="F29" s="455">
        <v>0.42569075428784775</v>
      </c>
      <c r="G29" s="445">
        <f t="shared" si="1"/>
        <v>19382222.600000001</v>
      </c>
      <c r="H29" s="460">
        <v>-2.3914219560694647</v>
      </c>
      <c r="I29" s="460">
        <v>2.0014196174737293</v>
      </c>
      <c r="J29" s="461">
        <v>-0.5685450763220814</v>
      </c>
      <c r="K29" s="448">
        <f>Total!C110-Género!G29</f>
        <v>0</v>
      </c>
      <c r="L29" s="425"/>
      <c r="M29" s="425"/>
      <c r="S29" s="463"/>
      <c r="T29" s="463"/>
    </row>
    <row r="30" spans="1:20" s="468" customFormat="1" ht="18.649999999999999" hidden="1" customHeight="1">
      <c r="A30" s="441">
        <v>39661</v>
      </c>
      <c r="B30" s="442">
        <v>2008</v>
      </c>
      <c r="C30" s="459">
        <v>10967444.800000001</v>
      </c>
      <c r="D30" s="455">
        <v>0.57308492265156541</v>
      </c>
      <c r="E30" s="459">
        <v>8170111.2000000002</v>
      </c>
      <c r="F30" s="455">
        <v>0.4269150773484347</v>
      </c>
      <c r="G30" s="445">
        <f t="shared" si="1"/>
        <v>19137556</v>
      </c>
      <c r="H30" s="460">
        <v>-2.6308059054600221</v>
      </c>
      <c r="I30" s="467">
        <v>1.8410796692795088</v>
      </c>
      <c r="J30" s="461">
        <v>-0.77065007931842899</v>
      </c>
      <c r="K30" s="448">
        <f>Total!C111-Género!G30</f>
        <v>0.14999999850988388</v>
      </c>
      <c r="L30" s="425"/>
      <c r="M30" s="425"/>
      <c r="S30" s="463"/>
      <c r="T30" s="463"/>
    </row>
    <row r="31" spans="1:20" s="462" customFormat="1" ht="18.649999999999999" hidden="1" customHeight="1">
      <c r="A31" s="441">
        <v>39692</v>
      </c>
      <c r="B31" s="442">
        <v>2008</v>
      </c>
      <c r="C31" s="459">
        <v>10864978.949999999</v>
      </c>
      <c r="D31" s="455">
        <v>0.5712288820275454</v>
      </c>
      <c r="E31" s="459">
        <v>8155381</v>
      </c>
      <c r="F31" s="455">
        <v>0.4287711179724546</v>
      </c>
      <c r="G31" s="445">
        <f t="shared" si="1"/>
        <v>19020359.949999999</v>
      </c>
      <c r="H31" s="460">
        <v>-3.4270637196489986</v>
      </c>
      <c r="I31" s="460">
        <v>1.4295008727628726</v>
      </c>
      <c r="J31" s="461">
        <v>-1.4028576042125422</v>
      </c>
      <c r="K31" s="448">
        <f>Total!C112-Género!G31</f>
        <v>-0.48000000417232513</v>
      </c>
      <c r="L31" s="425"/>
      <c r="M31" s="425"/>
      <c r="S31" s="463"/>
      <c r="T31" s="463"/>
    </row>
    <row r="32" spans="1:20" s="462" customFormat="1" ht="18.649999999999999" hidden="1" customHeight="1">
      <c r="A32" s="441">
        <v>39722</v>
      </c>
      <c r="B32" s="442">
        <v>2008</v>
      </c>
      <c r="C32" s="459">
        <v>10748123.066</v>
      </c>
      <c r="D32" s="455">
        <v>0.56812845962609582</v>
      </c>
      <c r="E32" s="459">
        <v>8170350.1840000004</v>
      </c>
      <c r="F32" s="455">
        <v>0.43187154037390413</v>
      </c>
      <c r="G32" s="445">
        <f t="shared" si="1"/>
        <v>18918473.25</v>
      </c>
      <c r="H32" s="460">
        <v>-4.5757442842475342</v>
      </c>
      <c r="I32" s="460">
        <v>0.76687065430662926</v>
      </c>
      <c r="J32" s="461">
        <v>-2.3395506521694358</v>
      </c>
      <c r="K32" s="448">
        <f>Total!C113-Género!G32</f>
        <v>1.0000001639127731E-2</v>
      </c>
      <c r="L32" s="425"/>
      <c r="M32" s="425"/>
      <c r="S32" s="463"/>
      <c r="T32" s="463"/>
    </row>
    <row r="33" spans="1:20" s="462" customFormat="1" ht="18.649999999999999" hidden="1" customHeight="1">
      <c r="A33" s="441">
        <v>39753</v>
      </c>
      <c r="B33" s="442">
        <v>2008</v>
      </c>
      <c r="C33" s="459">
        <v>10601841.08</v>
      </c>
      <c r="D33" s="455">
        <v>0.56629571720319127</v>
      </c>
      <c r="E33" s="459">
        <v>8119545.5699999994</v>
      </c>
      <c r="F33" s="455">
        <v>0.43370428279680873</v>
      </c>
      <c r="G33" s="445">
        <f t="shared" si="1"/>
        <v>18721386.649999999</v>
      </c>
      <c r="H33" s="460">
        <v>-5.8568277733092202</v>
      </c>
      <c r="I33" s="460">
        <v>-0.15016472578631124</v>
      </c>
      <c r="J33" s="461">
        <v>-3.4639635752785694</v>
      </c>
      <c r="K33" s="448">
        <f>Total!C114-Género!G33</f>
        <v>0</v>
      </c>
      <c r="L33" s="425"/>
      <c r="M33" s="425"/>
      <c r="S33" s="463"/>
      <c r="T33" s="463"/>
    </row>
    <row r="34" spans="1:20" s="462" customFormat="1" ht="18.649999999999999" hidden="1" customHeight="1">
      <c r="A34" s="441">
        <v>39783</v>
      </c>
      <c r="B34" s="442">
        <v>2008</v>
      </c>
      <c r="C34" s="459">
        <v>10438161.234000001</v>
      </c>
      <c r="D34" s="455">
        <v>0.56327157858830834</v>
      </c>
      <c r="E34" s="459">
        <v>8093150.5360000003</v>
      </c>
      <c r="F34" s="455">
        <v>0.43672842141169149</v>
      </c>
      <c r="G34" s="445">
        <f t="shared" si="1"/>
        <v>18531311.770000003</v>
      </c>
      <c r="H34" s="460">
        <v>-6.816229212609116</v>
      </c>
      <c r="I34" s="460">
        <v>-0.95375445109317525</v>
      </c>
      <c r="J34" s="461">
        <v>-4.3435447070907571</v>
      </c>
      <c r="K34" s="448">
        <f>Total!C115-Género!G34</f>
        <v>9.9999979138374329E-3</v>
      </c>
      <c r="L34" s="425"/>
      <c r="M34" s="425"/>
      <c r="S34" s="463"/>
      <c r="T34" s="463"/>
    </row>
    <row r="35" spans="1:20" s="465" customFormat="1" ht="18.649999999999999" hidden="1" customHeight="1">
      <c r="A35" s="427">
        <v>2009</v>
      </c>
      <c r="B35" s="442">
        <v>2009</v>
      </c>
      <c r="C35" s="459"/>
      <c r="D35" s="464"/>
      <c r="E35" s="459"/>
      <c r="F35" s="464"/>
      <c r="G35" s="445"/>
      <c r="H35" s="460"/>
      <c r="I35" s="460"/>
      <c r="J35" s="461"/>
      <c r="K35" s="448">
        <f>Total!C116-Género!G35</f>
        <v>0</v>
      </c>
      <c r="L35" s="425"/>
      <c r="M35" s="425"/>
      <c r="S35" s="466"/>
      <c r="T35" s="463"/>
    </row>
    <row r="36" spans="1:20" s="462" customFormat="1" ht="17.25" hidden="1" customHeight="1">
      <c r="A36" s="441">
        <v>39814</v>
      </c>
      <c r="B36" s="442">
        <v>2009</v>
      </c>
      <c r="C36" s="459">
        <v>10230410.92</v>
      </c>
      <c r="D36" s="455">
        <f>C36/$G36</f>
        <v>0.56267492973660405</v>
      </c>
      <c r="E36" s="459">
        <v>7951332</v>
      </c>
      <c r="F36" s="455">
        <f t="shared" ref="F36:F47" si="2">E36/$G36</f>
        <v>0.43732507026339579</v>
      </c>
      <c r="G36" s="445">
        <f t="shared" ref="G36:G47" si="3">C36+E36</f>
        <v>18181742.920000002</v>
      </c>
      <c r="H36" s="460">
        <f t="shared" ref="H36:H47" si="4">C36/C23*100-100</f>
        <v>-7.732827445031262</v>
      </c>
      <c r="I36" s="460">
        <f t="shared" ref="I36:I47" si="5">E36/E23*100-100</f>
        <v>-1.5197684946992069</v>
      </c>
      <c r="J36" s="461">
        <f t="shared" ref="J36:J47" si="6">G36/G23*100-100</f>
        <v>-5.1148925512911205</v>
      </c>
      <c r="K36" s="448">
        <f>Total!C117-Género!G36</f>
        <v>-0.2200000025331974</v>
      </c>
      <c r="L36" s="425"/>
      <c r="M36" s="425"/>
      <c r="S36" s="463"/>
      <c r="T36" s="463"/>
    </row>
    <row r="37" spans="1:20" s="462" customFormat="1" ht="18.649999999999999" hidden="1" customHeight="1">
      <c r="A37" s="441">
        <v>39845</v>
      </c>
      <c r="B37" s="442">
        <v>2009</v>
      </c>
      <c r="C37" s="459">
        <v>10182132.279999999</v>
      </c>
      <c r="D37" s="455">
        <f>C37/$G37</f>
        <v>0.56215707966470596</v>
      </c>
      <c r="E37" s="459">
        <v>7930478.3200000003</v>
      </c>
      <c r="F37" s="455">
        <f t="shared" si="2"/>
        <v>0.43784292033529387</v>
      </c>
      <c r="G37" s="445">
        <f t="shared" si="3"/>
        <v>18112610.600000001</v>
      </c>
      <c r="H37" s="460">
        <f t="shared" si="4"/>
        <v>-8.5526969101641441</v>
      </c>
      <c r="I37" s="460">
        <f t="shared" si="5"/>
        <v>-2.2232385884889254</v>
      </c>
      <c r="J37" s="461">
        <f t="shared" si="6"/>
        <v>-5.8851796038801467</v>
      </c>
      <c r="K37" s="448">
        <f>Total!C118-Género!G37</f>
        <v>0</v>
      </c>
      <c r="L37" s="425"/>
      <c r="M37" s="425"/>
      <c r="S37" s="463"/>
      <c r="T37" s="463"/>
    </row>
    <row r="38" spans="1:20" s="468" customFormat="1" ht="18.649999999999999" hidden="1" customHeight="1">
      <c r="A38" s="441">
        <v>39873</v>
      </c>
      <c r="B38" s="442">
        <v>2009</v>
      </c>
      <c r="C38" s="459">
        <v>10125799.220000001</v>
      </c>
      <c r="D38" s="455">
        <f>C38/$G38</f>
        <v>0.5607337975975254</v>
      </c>
      <c r="E38" s="459">
        <v>7932322.5899999999</v>
      </c>
      <c r="F38" s="455">
        <f t="shared" si="2"/>
        <v>0.43926620240247449</v>
      </c>
      <c r="G38" s="445">
        <f t="shared" si="3"/>
        <v>18058121.810000002</v>
      </c>
      <c r="H38" s="460">
        <f t="shared" si="4"/>
        <v>-9.1072775312522793</v>
      </c>
      <c r="I38" s="460">
        <f t="shared" si="5"/>
        <v>-2.9569570682742068</v>
      </c>
      <c r="J38" s="461">
        <f t="shared" si="6"/>
        <v>-6.5044088325762885</v>
      </c>
      <c r="K38" s="448" t="s">
        <v>181</v>
      </c>
      <c r="L38" s="425"/>
      <c r="M38" s="425"/>
      <c r="S38" s="463"/>
      <c r="T38" s="463"/>
    </row>
    <row r="39" spans="1:20" s="462" customFormat="1" ht="18.649999999999999" customHeight="1">
      <c r="A39" s="441">
        <v>39904</v>
      </c>
      <c r="B39" s="442">
        <v>2009</v>
      </c>
      <c r="C39" s="459">
        <v>10083029.41</v>
      </c>
      <c r="D39" s="455">
        <f>C39/$G39</f>
        <v>0.55910651845017711</v>
      </c>
      <c r="E39" s="459">
        <v>7951153.8400000008</v>
      </c>
      <c r="F39" s="455">
        <f t="shared" si="2"/>
        <v>0.44089348154982294</v>
      </c>
      <c r="G39" s="445">
        <f t="shared" si="3"/>
        <v>18034183.25</v>
      </c>
      <c r="H39" s="460">
        <f t="shared" si="4"/>
        <v>-9.4785233911912457</v>
      </c>
      <c r="I39" s="460">
        <f t="shared" si="5"/>
        <v>-3.2405449490265852</v>
      </c>
      <c r="J39" s="461">
        <f t="shared" si="6"/>
        <v>-6.8302735546757702</v>
      </c>
      <c r="K39" s="448">
        <f>Total!C120-Género!G39</f>
        <v>0</v>
      </c>
      <c r="L39" s="425"/>
      <c r="M39" s="425"/>
      <c r="S39" s="463"/>
      <c r="T39" s="463"/>
    </row>
    <row r="40" spans="1:20" s="462" customFormat="1" ht="18.649999999999999" hidden="1" customHeight="1">
      <c r="A40" s="441">
        <v>39934</v>
      </c>
      <c r="B40" s="442">
        <v>2009</v>
      </c>
      <c r="C40" s="459">
        <v>10110346.540000001</v>
      </c>
      <c r="D40" s="455">
        <f t="shared" ref="D40:D45" si="7">C40/G40</f>
        <v>0.55847507966469234</v>
      </c>
      <c r="E40" s="459">
        <v>7993140.8100000005</v>
      </c>
      <c r="F40" s="455">
        <f t="shared" si="2"/>
        <v>0.44152492033530766</v>
      </c>
      <c r="G40" s="445">
        <f t="shared" si="3"/>
        <v>18103487.350000001</v>
      </c>
      <c r="H40" s="460">
        <f t="shared" si="4"/>
        <v>-9.1984874046273148</v>
      </c>
      <c r="I40" s="460">
        <f t="shared" si="5"/>
        <v>-3.4071408768437124</v>
      </c>
      <c r="J40" s="461">
        <f t="shared" si="6"/>
        <v>-6.7294113410231802</v>
      </c>
      <c r="K40" s="448">
        <f>Total!C121-Género!G40</f>
        <v>0</v>
      </c>
      <c r="L40" s="425"/>
      <c r="M40" s="425"/>
      <c r="S40" s="463"/>
      <c r="T40" s="463"/>
    </row>
    <row r="41" spans="1:20" s="462" customFormat="1" ht="18.649999999999999" hidden="1" customHeight="1">
      <c r="A41" s="441">
        <v>39965</v>
      </c>
      <c r="B41" s="442">
        <v>2009</v>
      </c>
      <c r="C41" s="459">
        <v>10129520.24</v>
      </c>
      <c r="D41" s="455">
        <f t="shared" si="7"/>
        <v>0.55970426853674737</v>
      </c>
      <c r="E41" s="459">
        <v>7968466.1600000001</v>
      </c>
      <c r="F41" s="455">
        <f t="shared" si="2"/>
        <v>0.44029573146325279</v>
      </c>
      <c r="G41" s="445">
        <f t="shared" si="3"/>
        <v>18097986.399999999</v>
      </c>
      <c r="H41" s="460">
        <f t="shared" si="4"/>
        <v>-8.8215745609037839</v>
      </c>
      <c r="I41" s="460">
        <f t="shared" si="5"/>
        <v>-3.4054454515863313</v>
      </c>
      <c r="J41" s="461">
        <f t="shared" si="6"/>
        <v>-6.5136094911744493</v>
      </c>
      <c r="K41" s="448">
        <f>Total!C122-Género!G41</f>
        <v>-0.35999999940395355</v>
      </c>
      <c r="L41" s="425"/>
      <c r="M41" s="425"/>
      <c r="S41" s="463"/>
      <c r="T41" s="463"/>
    </row>
    <row r="42" spans="1:20" s="462" customFormat="1" ht="18.649999999999999" hidden="1" customHeight="1">
      <c r="A42" s="441">
        <v>39995</v>
      </c>
      <c r="B42" s="442">
        <v>2009</v>
      </c>
      <c r="C42" s="459">
        <v>10177822.6</v>
      </c>
      <c r="D42" s="455">
        <f t="shared" si="7"/>
        <v>0.56096080492807976</v>
      </c>
      <c r="E42" s="459">
        <v>7965731.2999999998</v>
      </c>
      <c r="F42" s="455">
        <f t="shared" si="2"/>
        <v>0.4390391950719203</v>
      </c>
      <c r="G42" s="445">
        <f t="shared" si="3"/>
        <v>18143553.899999999</v>
      </c>
      <c r="H42" s="460">
        <f t="shared" si="4"/>
        <v>-8.5664768604921733</v>
      </c>
      <c r="I42" s="460">
        <f t="shared" si="5"/>
        <v>-3.4554175869778874</v>
      </c>
      <c r="J42" s="461">
        <f t="shared" si="6"/>
        <v>-6.3907464358602653</v>
      </c>
      <c r="K42" s="448">
        <f>Total!C123-Género!G42</f>
        <v>0.14000000059604645</v>
      </c>
      <c r="L42" s="425"/>
      <c r="M42" s="425"/>
      <c r="S42" s="463"/>
      <c r="T42" s="463"/>
    </row>
    <row r="43" spans="1:20" s="462" customFormat="1" ht="18.649999999999999" hidden="1" customHeight="1">
      <c r="A43" s="441">
        <v>40026</v>
      </c>
      <c r="B43" s="442">
        <v>2009</v>
      </c>
      <c r="C43" s="459">
        <v>10090470.48</v>
      </c>
      <c r="D43" s="455">
        <f t="shared" si="7"/>
        <v>0.56054089747822644</v>
      </c>
      <c r="E43" s="459">
        <v>7910839.5500000007</v>
      </c>
      <c r="F43" s="455">
        <f t="shared" si="2"/>
        <v>0.43945910252177356</v>
      </c>
      <c r="G43" s="445">
        <f t="shared" si="3"/>
        <v>18001310.030000001</v>
      </c>
      <c r="H43" s="460">
        <f t="shared" si="4"/>
        <v>-7.9961589594688434</v>
      </c>
      <c r="I43" s="467">
        <f t="shared" si="5"/>
        <v>-3.1734164156786449</v>
      </c>
      <c r="J43" s="461">
        <f t="shared" si="6"/>
        <v>-5.9372574533550591</v>
      </c>
      <c r="K43" s="448">
        <f>Total!C124-Género!G43</f>
        <v>1.0000001639127731E-2</v>
      </c>
      <c r="L43" s="425"/>
      <c r="M43" s="425"/>
      <c r="S43" s="463"/>
      <c r="T43" s="463"/>
    </row>
    <row r="44" spans="1:20" s="462" customFormat="1" ht="18.649999999999999" hidden="1" customHeight="1">
      <c r="A44" s="441">
        <v>40057</v>
      </c>
      <c r="B44" s="442">
        <v>2009</v>
      </c>
      <c r="C44" s="459">
        <v>10030318</v>
      </c>
      <c r="D44" s="455">
        <f t="shared" si="7"/>
        <v>0.55925646635687221</v>
      </c>
      <c r="E44" s="459">
        <v>7904777.2619999992</v>
      </c>
      <c r="F44" s="455">
        <f t="shared" si="2"/>
        <v>0.44074353364312785</v>
      </c>
      <c r="G44" s="445">
        <f t="shared" si="3"/>
        <v>17935095.261999998</v>
      </c>
      <c r="H44" s="460">
        <f t="shared" si="4"/>
        <v>-7.6821221084832416</v>
      </c>
      <c r="I44" s="460">
        <f t="shared" si="5"/>
        <v>-3.0728636467137562</v>
      </c>
      <c r="J44" s="461">
        <f t="shared" si="6"/>
        <v>-5.705805204806353</v>
      </c>
      <c r="K44" s="448">
        <f>Total!C125-Género!G44</f>
        <v>-0.71200000122189522</v>
      </c>
      <c r="L44" s="425"/>
      <c r="M44" s="425"/>
      <c r="S44" s="463"/>
      <c r="T44" s="463"/>
    </row>
    <row r="45" spans="1:20" s="462" customFormat="1" ht="18.649999999999999" hidden="1" customHeight="1">
      <c r="A45" s="441">
        <v>40087</v>
      </c>
      <c r="B45" s="442">
        <v>2009</v>
      </c>
      <c r="C45" s="459">
        <v>9974585.966</v>
      </c>
      <c r="D45" s="455">
        <f t="shared" si="7"/>
        <v>0.55696110295298751</v>
      </c>
      <c r="E45" s="459">
        <v>7934359.4040000001</v>
      </c>
      <c r="F45" s="455">
        <f t="shared" si="2"/>
        <v>0.44303889704701244</v>
      </c>
      <c r="G45" s="445">
        <f t="shared" si="3"/>
        <v>17908945.370000001</v>
      </c>
      <c r="H45" s="460">
        <f t="shared" si="4"/>
        <v>-7.1969505303392367</v>
      </c>
      <c r="I45" s="460">
        <f t="shared" si="5"/>
        <v>-2.8883802368978166</v>
      </c>
      <c r="J45" s="461">
        <f t="shared" si="6"/>
        <v>-5.3362016409014359</v>
      </c>
      <c r="K45" s="448">
        <f>Total!C126-Género!G45</f>
        <v>9.9999979138374329E-3</v>
      </c>
      <c r="L45" s="425"/>
      <c r="M45" s="425"/>
      <c r="S45" s="463"/>
      <c r="T45" s="463"/>
    </row>
    <row r="46" spans="1:20" s="462" customFormat="1" ht="18.649999999999999" hidden="1" customHeight="1">
      <c r="A46" s="441">
        <v>40118</v>
      </c>
      <c r="B46" s="442">
        <v>2009</v>
      </c>
      <c r="C46" s="459">
        <v>9922472</v>
      </c>
      <c r="D46" s="455">
        <f>C46/G46</f>
        <v>0.55595338528521565</v>
      </c>
      <c r="E46" s="459">
        <v>7925197</v>
      </c>
      <c r="F46" s="455">
        <f t="shared" si="2"/>
        <v>0.44404661471478435</v>
      </c>
      <c r="G46" s="445">
        <f t="shared" si="3"/>
        <v>17847669</v>
      </c>
      <c r="H46" s="460">
        <f t="shared" si="4"/>
        <v>-6.4080292741003859</v>
      </c>
      <c r="I46" s="460">
        <f t="shared" si="5"/>
        <v>-2.39358925107922</v>
      </c>
      <c r="J46" s="461">
        <f t="shared" si="6"/>
        <v>-4.6669494430851728</v>
      </c>
      <c r="K46" s="448">
        <f>Total!C127-Género!G46</f>
        <v>8.9999999850988388E-2</v>
      </c>
      <c r="L46" s="425"/>
      <c r="M46" s="425"/>
      <c r="S46" s="463"/>
      <c r="T46" s="463"/>
    </row>
    <row r="47" spans="1:20" s="462" customFormat="1" ht="18.649999999999999" hidden="1" customHeight="1">
      <c r="A47" s="441">
        <v>40148</v>
      </c>
      <c r="B47" s="442">
        <v>2009</v>
      </c>
      <c r="C47" s="459">
        <v>9863489.4020000007</v>
      </c>
      <c r="D47" s="455">
        <f>C47/G47</f>
        <v>0.5540091332594157</v>
      </c>
      <c r="E47" s="459">
        <v>7940349.5780000007</v>
      </c>
      <c r="F47" s="455">
        <f t="shared" si="2"/>
        <v>0.4459908667405843</v>
      </c>
      <c r="G47" s="445">
        <f t="shared" si="3"/>
        <v>17803838.98</v>
      </c>
      <c r="H47" s="460">
        <f t="shared" si="4"/>
        <v>-5.505489128948625</v>
      </c>
      <c r="I47" s="460">
        <f t="shared" si="5"/>
        <v>-1.8880281210674354</v>
      </c>
      <c r="J47" s="461">
        <f t="shared" si="6"/>
        <v>-3.9256410934583386</v>
      </c>
      <c r="K47" s="448">
        <f>Total!C128-Género!G47</f>
        <v>1.9999999552965164E-2</v>
      </c>
      <c r="L47" s="425"/>
      <c r="M47" s="425"/>
      <c r="S47" s="463"/>
      <c r="T47" s="463"/>
    </row>
    <row r="48" spans="1:20" s="465" customFormat="1" ht="18.649999999999999" hidden="1" customHeight="1">
      <c r="A48" s="427">
        <v>2010</v>
      </c>
      <c r="B48" s="442">
        <v>2010</v>
      </c>
      <c r="C48" s="459"/>
      <c r="D48" s="464"/>
      <c r="E48" s="459"/>
      <c r="F48" s="464"/>
      <c r="G48" s="445"/>
      <c r="H48" s="460"/>
      <c r="I48" s="460"/>
      <c r="J48" s="461"/>
      <c r="K48" s="448">
        <f>Total!C129-Género!G48</f>
        <v>0</v>
      </c>
      <c r="L48" s="425"/>
      <c r="M48" s="425"/>
      <c r="S48" s="466"/>
      <c r="T48" s="463"/>
    </row>
    <row r="49" spans="1:20" s="465" customFormat="1" ht="17.25" hidden="1" customHeight="1">
      <c r="A49" s="441">
        <v>40179</v>
      </c>
      <c r="B49" s="442">
        <v>2010</v>
      </c>
      <c r="C49" s="459">
        <v>9711766.8606315795</v>
      </c>
      <c r="D49" s="455">
        <f>C49/$G49</f>
        <v>0.55350283513616805</v>
      </c>
      <c r="E49" s="459">
        <v>7834244.1877894709</v>
      </c>
      <c r="F49" s="455">
        <f t="shared" ref="F49:F60" si="8">E49/$G49</f>
        <v>0.44649716486383195</v>
      </c>
      <c r="G49" s="445">
        <f t="shared" ref="G49:G60" si="9">C49+E49</f>
        <v>17546011.048421051</v>
      </c>
      <c r="H49" s="460">
        <f>C49/C36*100-100</f>
        <v>-5.069630764825817</v>
      </c>
      <c r="I49" s="460">
        <f>E49/E36*100-100</f>
        <v>-1.4725559467335643</v>
      </c>
      <c r="J49" s="461">
        <f>G49/G36*100-100</f>
        <v>-3.4965397672609413</v>
      </c>
      <c r="K49" s="448">
        <f>Total!C130-Género!G49</f>
        <v>1.5789493918418884E-3</v>
      </c>
      <c r="L49" s="425"/>
      <c r="M49" s="425"/>
      <c r="S49" s="466"/>
      <c r="T49" s="463"/>
    </row>
    <row r="50" spans="1:20" s="465" customFormat="1" ht="18.649999999999999" hidden="1" customHeight="1">
      <c r="A50" s="441">
        <v>40210</v>
      </c>
      <c r="B50" s="442">
        <v>2010</v>
      </c>
      <c r="C50" s="459">
        <v>9727042.8399999999</v>
      </c>
      <c r="D50" s="455">
        <f t="shared" ref="D50:D60" si="10">C50/G50</f>
        <v>0.55354248028443254</v>
      </c>
      <c r="E50" s="459">
        <v>7845308.3099999996</v>
      </c>
      <c r="F50" s="455">
        <f t="shared" si="8"/>
        <v>0.44645751971556752</v>
      </c>
      <c r="G50" s="445">
        <f t="shared" si="9"/>
        <v>17572351.149999999</v>
      </c>
      <c r="H50" s="460">
        <f t="shared" ref="H50:H60" si="11">C50/C37*100-100</f>
        <v>-4.4694905495767046</v>
      </c>
      <c r="I50" s="460">
        <f t="shared" ref="I50:I60" si="12">E50/E37*100-100</f>
        <v>-1.0739580459505049</v>
      </c>
      <c r="J50" s="461">
        <f t="shared" ref="J50:J60" si="13">G50/G37*100-100</f>
        <v>-2.9827806820956226</v>
      </c>
      <c r="K50" s="448">
        <f>Total!C131-Género!G50</f>
        <v>0</v>
      </c>
      <c r="L50" s="425"/>
      <c r="M50" s="425"/>
      <c r="S50" s="466"/>
      <c r="T50" s="463"/>
    </row>
    <row r="51" spans="1:20" s="469" customFormat="1" ht="18.649999999999999" hidden="1" customHeight="1">
      <c r="A51" s="441">
        <v>40238</v>
      </c>
      <c r="B51" s="442">
        <v>2010</v>
      </c>
      <c r="C51" s="459">
        <v>9719193.898</v>
      </c>
      <c r="D51" s="455">
        <f t="shared" si="10"/>
        <v>0.55238986910751442</v>
      </c>
      <c r="E51" s="459">
        <v>7875614.4820000008</v>
      </c>
      <c r="F51" s="455">
        <f t="shared" si="8"/>
        <v>0.44761013089248541</v>
      </c>
      <c r="G51" s="445">
        <f t="shared" si="9"/>
        <v>17594808.380000003</v>
      </c>
      <c r="H51" s="460">
        <f t="shared" si="11"/>
        <v>-4.0155380643623033</v>
      </c>
      <c r="I51" s="460">
        <f t="shared" si="12"/>
        <v>-0.71489916549144539</v>
      </c>
      <c r="J51" s="461">
        <f t="shared" si="13"/>
        <v>-2.5656789497534191</v>
      </c>
      <c r="K51" s="448">
        <f>Total!C132-Género!G51</f>
        <v>9.9999979138374329E-3</v>
      </c>
      <c r="L51" s="425"/>
      <c r="M51" s="425"/>
      <c r="S51" s="466"/>
      <c r="T51" s="463"/>
    </row>
    <row r="52" spans="1:20" s="469" customFormat="1" ht="18.649999999999999" customHeight="1">
      <c r="A52" s="441">
        <v>40269</v>
      </c>
      <c r="B52" s="442">
        <v>2010</v>
      </c>
      <c r="C52" s="459">
        <v>9734253.5800000001</v>
      </c>
      <c r="D52" s="455">
        <f t="shared" si="10"/>
        <v>0.55155765507660259</v>
      </c>
      <c r="E52" s="459">
        <v>7914406.5199999996</v>
      </c>
      <c r="F52" s="455">
        <f t="shared" si="8"/>
        <v>0.44844234492339724</v>
      </c>
      <c r="G52" s="445">
        <f t="shared" si="9"/>
        <v>17648660.100000001</v>
      </c>
      <c r="H52" s="460">
        <f t="shared" si="11"/>
        <v>-3.4590381106505106</v>
      </c>
      <c r="I52" s="460">
        <f t="shared" si="12"/>
        <v>-0.46216336319812967</v>
      </c>
      <c r="J52" s="461">
        <f t="shared" si="13"/>
        <v>-2.1377355694774707</v>
      </c>
      <c r="K52" s="448">
        <f>Total!C133-Género!G52</f>
        <v>0</v>
      </c>
      <c r="L52" s="425"/>
      <c r="M52" s="425"/>
      <c r="S52" s="466"/>
      <c r="T52" s="463"/>
    </row>
    <row r="53" spans="1:20" s="469" customFormat="1" ht="18.649999999999999" hidden="1" customHeight="1">
      <c r="A53" s="441">
        <v>40299</v>
      </c>
      <c r="B53" s="442">
        <v>2010</v>
      </c>
      <c r="C53" s="459">
        <v>9789710</v>
      </c>
      <c r="D53" s="455">
        <f t="shared" si="10"/>
        <v>0.55116353844412003</v>
      </c>
      <c r="E53" s="459">
        <v>7972187</v>
      </c>
      <c r="F53" s="455">
        <f t="shared" si="8"/>
        <v>0.44883646155587997</v>
      </c>
      <c r="G53" s="445">
        <f t="shared" si="9"/>
        <v>17761897</v>
      </c>
      <c r="H53" s="460">
        <f t="shared" si="11"/>
        <v>-3.1713704246580647</v>
      </c>
      <c r="I53" s="460">
        <f t="shared" si="12"/>
        <v>-0.26214738984437247</v>
      </c>
      <c r="J53" s="461">
        <f t="shared" si="13"/>
        <v>-1.886875955974304</v>
      </c>
      <c r="K53" s="448">
        <f>Total!C134-Género!G53</f>
        <v>0.37999999895691872</v>
      </c>
      <c r="L53" s="425"/>
      <c r="M53" s="425"/>
      <c r="S53" s="466"/>
      <c r="T53" s="463"/>
    </row>
    <row r="54" spans="1:20" s="469" customFormat="1" ht="18.649999999999999" hidden="1" customHeight="1">
      <c r="A54" s="441">
        <v>40330</v>
      </c>
      <c r="B54" s="442">
        <v>2010</v>
      </c>
      <c r="C54" s="459">
        <v>9829760.9879999999</v>
      </c>
      <c r="D54" s="455">
        <f t="shared" si="10"/>
        <v>0.5526752291661432</v>
      </c>
      <c r="E54" s="459">
        <v>7956020.7320000008</v>
      </c>
      <c r="F54" s="455">
        <f t="shared" si="8"/>
        <v>0.44732477083385691</v>
      </c>
      <c r="G54" s="445">
        <f t="shared" si="9"/>
        <v>17785781.719999999</v>
      </c>
      <c r="H54" s="460">
        <f t="shared" si="11"/>
        <v>-2.9592640608613863</v>
      </c>
      <c r="I54" s="460">
        <f t="shared" si="12"/>
        <v>-0.15618348312091257</v>
      </c>
      <c r="J54" s="461">
        <f t="shared" si="13"/>
        <v>-1.725079647534713</v>
      </c>
      <c r="K54" s="448">
        <f>Total!C135-Género!G54</f>
        <v>0</v>
      </c>
      <c r="L54" s="425"/>
      <c r="M54" s="425"/>
      <c r="S54" s="466"/>
      <c r="T54" s="463"/>
    </row>
    <row r="55" spans="1:20" s="469" customFormat="1" ht="18.649999999999999" hidden="1" customHeight="1">
      <c r="A55" s="441">
        <v>40360</v>
      </c>
      <c r="B55" s="442">
        <v>2010</v>
      </c>
      <c r="C55" s="459">
        <v>9893672.7300000004</v>
      </c>
      <c r="D55" s="455">
        <f t="shared" si="10"/>
        <v>0.55431946940327126</v>
      </c>
      <c r="E55" s="459">
        <v>7954649.9000000004</v>
      </c>
      <c r="F55" s="455">
        <f t="shared" si="8"/>
        <v>0.44568053059672863</v>
      </c>
      <c r="G55" s="445">
        <f t="shared" si="9"/>
        <v>17848322.630000003</v>
      </c>
      <c r="H55" s="460">
        <f t="shared" si="11"/>
        <v>-2.7918532398078781</v>
      </c>
      <c r="I55" s="460">
        <f t="shared" si="12"/>
        <v>-0.13911340444033726</v>
      </c>
      <c r="J55" s="461">
        <f t="shared" si="13"/>
        <v>-1.6271964777528751</v>
      </c>
      <c r="K55" s="448">
        <f>Total!C136-Género!G55</f>
        <v>0</v>
      </c>
      <c r="L55" s="425"/>
      <c r="M55" s="425"/>
      <c r="S55" s="466"/>
      <c r="T55" s="463"/>
    </row>
    <row r="56" spans="1:20" s="469" customFormat="1" ht="18.649999999999999" hidden="1" customHeight="1">
      <c r="A56" s="441">
        <v>40391</v>
      </c>
      <c r="B56" s="442">
        <v>2010</v>
      </c>
      <c r="C56" s="459">
        <v>9817061.9000000004</v>
      </c>
      <c r="D56" s="455">
        <f t="shared" si="10"/>
        <v>0.55412083110538224</v>
      </c>
      <c r="E56" s="459">
        <v>7899402.3599999994</v>
      </c>
      <c r="F56" s="455">
        <f t="shared" si="8"/>
        <v>0.44587916889461782</v>
      </c>
      <c r="G56" s="445">
        <f t="shared" si="9"/>
        <v>17716464.259999998</v>
      </c>
      <c r="H56" s="460">
        <f t="shared" si="11"/>
        <v>-2.7095721705138942</v>
      </c>
      <c r="I56" s="467">
        <f t="shared" si="12"/>
        <v>-0.14457618471102762</v>
      </c>
      <c r="J56" s="461">
        <f t="shared" si="13"/>
        <v>-1.5823613366210338</v>
      </c>
      <c r="K56" s="448">
        <f>Total!C137-Género!G56</f>
        <v>1.0000001639127731E-2</v>
      </c>
      <c r="L56" s="425"/>
      <c r="M56" s="425"/>
      <c r="S56" s="466"/>
      <c r="T56" s="463"/>
    </row>
    <row r="57" spans="1:20" s="469" customFormat="1" ht="18.649999999999999" hidden="1" customHeight="1">
      <c r="A57" s="441">
        <v>40422</v>
      </c>
      <c r="B57" s="442">
        <v>2010</v>
      </c>
      <c r="C57" s="459">
        <v>9761700</v>
      </c>
      <c r="D57" s="455">
        <f t="shared" si="10"/>
        <v>0.55239855405432936</v>
      </c>
      <c r="E57" s="459">
        <v>7909780</v>
      </c>
      <c r="F57" s="455">
        <f t="shared" si="8"/>
        <v>0.44760144594567064</v>
      </c>
      <c r="G57" s="445">
        <f t="shared" si="9"/>
        <v>17671480</v>
      </c>
      <c r="H57" s="460">
        <f t="shared" si="11"/>
        <v>-2.6780606557040443</v>
      </c>
      <c r="I57" s="460">
        <f t="shared" si="12"/>
        <v>6.3287526443673414E-2</v>
      </c>
      <c r="J57" s="461">
        <f t="shared" si="13"/>
        <v>-1.4698291709580928</v>
      </c>
      <c r="K57" s="448">
        <f>Total!C138-Género!G57</f>
        <v>-0.37000000104308128</v>
      </c>
      <c r="L57" s="425"/>
      <c r="M57" s="425"/>
      <c r="S57" s="466"/>
      <c r="T57" s="463"/>
    </row>
    <row r="58" spans="1:20" s="469" customFormat="1" ht="18.649999999999999" hidden="1" customHeight="1">
      <c r="A58" s="441">
        <v>40452</v>
      </c>
      <c r="B58" s="442">
        <v>2010</v>
      </c>
      <c r="C58" s="459">
        <v>9726517.5399999991</v>
      </c>
      <c r="D58" s="455">
        <f t="shared" si="10"/>
        <v>0.5505737278945918</v>
      </c>
      <c r="E58" s="459">
        <v>7939631.5099999998</v>
      </c>
      <c r="F58" s="455">
        <f t="shared" si="8"/>
        <v>0.44942627210540836</v>
      </c>
      <c r="G58" s="445">
        <f t="shared" si="9"/>
        <v>17666149.049999997</v>
      </c>
      <c r="H58" s="460">
        <f t="shared" si="11"/>
        <v>-2.4870047423079313</v>
      </c>
      <c r="I58" s="460">
        <f t="shared" si="12"/>
        <v>6.6446523677015534E-2</v>
      </c>
      <c r="J58" s="461">
        <f t="shared" si="13"/>
        <v>-1.3557265097626612</v>
      </c>
      <c r="K58" s="448">
        <f>Total!C139-Género!G58</f>
        <v>0</v>
      </c>
      <c r="L58" s="425"/>
      <c r="M58" s="425"/>
      <c r="S58" s="466"/>
      <c r="T58" s="463"/>
    </row>
    <row r="59" spans="1:20" s="469" customFormat="1" ht="18.649999999999999" hidden="1" customHeight="1">
      <c r="A59" s="441">
        <v>40483</v>
      </c>
      <c r="B59" s="442">
        <v>2010</v>
      </c>
      <c r="C59" s="459">
        <v>9684814.0099999998</v>
      </c>
      <c r="D59" s="455">
        <f t="shared" si="10"/>
        <v>0.54987645969092036</v>
      </c>
      <c r="E59" s="459">
        <v>7927894.8799999999</v>
      </c>
      <c r="F59" s="455">
        <f t="shared" si="8"/>
        <v>0.45012354030907958</v>
      </c>
      <c r="G59" s="445">
        <f t="shared" si="9"/>
        <v>17612708.890000001</v>
      </c>
      <c r="H59" s="460">
        <f t="shared" si="11"/>
        <v>-2.3951490112544604</v>
      </c>
      <c r="I59" s="460">
        <f t="shared" si="12"/>
        <v>3.4041803629605738E-2</v>
      </c>
      <c r="J59" s="461">
        <f t="shared" si="13"/>
        <v>-1.3164750534089222</v>
      </c>
      <c r="K59" s="448">
        <f>Total!C140-Género!G59</f>
        <v>0.48999999836087227</v>
      </c>
      <c r="L59" s="425"/>
      <c r="M59" s="425"/>
      <c r="S59" s="466"/>
      <c r="T59" s="463"/>
    </row>
    <row r="60" spans="1:20" s="468" customFormat="1" ht="18.649999999999999" hidden="1" customHeight="1">
      <c r="A60" s="441">
        <v>40513</v>
      </c>
      <c r="B60" s="442">
        <v>2010</v>
      </c>
      <c r="C60" s="459">
        <v>9638733.6060000006</v>
      </c>
      <c r="D60" s="455">
        <f t="shared" si="10"/>
        <v>0.54812304125683808</v>
      </c>
      <c r="E60" s="459">
        <v>7946248.0139999995</v>
      </c>
      <c r="F60" s="455">
        <f t="shared" si="8"/>
        <v>0.45187695874316181</v>
      </c>
      <c r="G60" s="445">
        <f t="shared" si="9"/>
        <v>17584981.620000001</v>
      </c>
      <c r="H60" s="460">
        <f t="shared" si="11"/>
        <v>-2.2786641404453434</v>
      </c>
      <c r="I60" s="460">
        <f t="shared" si="12"/>
        <v>7.4284336502543624E-2</v>
      </c>
      <c r="J60" s="461">
        <f t="shared" si="13"/>
        <v>-1.2292706098154156</v>
      </c>
      <c r="K60" s="448">
        <f>Total!C141-Género!G60</f>
        <v>9.9999979138374329E-3</v>
      </c>
      <c r="L60" s="425"/>
      <c r="M60" s="425"/>
      <c r="S60" s="463"/>
      <c r="T60" s="463"/>
    </row>
    <row r="61" spans="1:20" s="465" customFormat="1" ht="18.649999999999999" hidden="1" customHeight="1">
      <c r="A61" s="427">
        <v>2011</v>
      </c>
      <c r="B61" s="442">
        <v>2011</v>
      </c>
      <c r="C61" s="459"/>
      <c r="D61" s="464"/>
      <c r="E61" s="459"/>
      <c r="F61" s="464"/>
      <c r="G61" s="445"/>
      <c r="H61" s="460"/>
      <c r="I61" s="460"/>
      <c r="J61" s="461"/>
      <c r="K61" s="448">
        <f>Total!C142-Género!G61</f>
        <v>0</v>
      </c>
      <c r="L61" s="425"/>
      <c r="M61" s="425"/>
      <c r="S61" s="466"/>
      <c r="T61" s="463"/>
    </row>
    <row r="62" spans="1:20" s="469" customFormat="1" ht="17.25" hidden="1" customHeight="1">
      <c r="A62" s="441">
        <v>40544</v>
      </c>
      <c r="B62" s="442">
        <v>2011</v>
      </c>
      <c r="C62" s="459">
        <v>9521275.6900000013</v>
      </c>
      <c r="D62" s="455">
        <f t="shared" ref="D62:D73" si="14">C62/$G62</f>
        <v>0.54840250299529059</v>
      </c>
      <c r="E62" s="459">
        <v>7840562.8099999996</v>
      </c>
      <c r="F62" s="455">
        <f t="shared" ref="F62:F73" si="15">E62/$G62</f>
        <v>0.45159749700470947</v>
      </c>
      <c r="G62" s="445">
        <f t="shared" ref="G62:G73" si="16">C62+E62</f>
        <v>17361838.5</v>
      </c>
      <c r="H62" s="460">
        <f>C62/C49*100-100</f>
        <v>-1.9614471122012702</v>
      </c>
      <c r="I62" s="460">
        <f>E62/E49*100-100</f>
        <v>8.0653883885545952E-2</v>
      </c>
      <c r="J62" s="461">
        <f>G62/G49*100-100</f>
        <v>-1.0496548070829164</v>
      </c>
      <c r="K62" s="448">
        <f>Total!C143-Género!G62</f>
        <v>0</v>
      </c>
      <c r="L62" s="425"/>
      <c r="M62" s="425"/>
      <c r="S62" s="466"/>
      <c r="T62" s="463"/>
    </row>
    <row r="63" spans="1:20" s="469" customFormat="1" ht="18.649999999999999" hidden="1" customHeight="1">
      <c r="A63" s="441">
        <v>40575</v>
      </c>
      <c r="B63" s="442">
        <v>2011</v>
      </c>
      <c r="C63" s="459">
        <v>9512034.1100000013</v>
      </c>
      <c r="D63" s="455">
        <f t="shared" si="14"/>
        <v>0.54833587374918469</v>
      </c>
      <c r="E63" s="459">
        <v>7835060.1900000004</v>
      </c>
      <c r="F63" s="455">
        <f t="shared" si="15"/>
        <v>0.45166412625081537</v>
      </c>
      <c r="G63" s="445">
        <f t="shared" si="16"/>
        <v>17347094.300000001</v>
      </c>
      <c r="H63" s="460">
        <f t="shared" ref="H63:H73" si="17">C63/C50*100-100</f>
        <v>-2.2104223610060529</v>
      </c>
      <c r="I63" s="460">
        <f t="shared" ref="I63:I73" si="18">E63/E50*100-100</f>
        <v>-0.13062737109945033</v>
      </c>
      <c r="J63" s="461">
        <f t="shared" ref="J63:J73" si="19">G63/G50*100-100</f>
        <v>-1.2818822482954886</v>
      </c>
      <c r="K63" s="448">
        <f>Total!C144-Género!G63</f>
        <v>0</v>
      </c>
      <c r="L63" s="425"/>
      <c r="M63" s="425"/>
      <c r="S63" s="466"/>
      <c r="T63" s="463"/>
    </row>
    <row r="64" spans="1:20" s="469" customFormat="1" ht="18.649999999999999" hidden="1" customHeight="1">
      <c r="A64" s="441">
        <v>40603</v>
      </c>
      <c r="B64" s="442">
        <v>2011</v>
      </c>
      <c r="C64" s="459">
        <v>9521326.7620000001</v>
      </c>
      <c r="D64" s="455">
        <f t="shared" si="14"/>
        <v>0.54743065143759695</v>
      </c>
      <c r="E64" s="459">
        <v>7871427.4380000001</v>
      </c>
      <c r="F64" s="455">
        <f t="shared" si="15"/>
        <v>0.45256934856240311</v>
      </c>
      <c r="G64" s="445">
        <f t="shared" si="16"/>
        <v>17392754.199999999</v>
      </c>
      <c r="H64" s="460">
        <f t="shared" si="17"/>
        <v>-2.0358389602734093</v>
      </c>
      <c r="I64" s="460">
        <f t="shared" si="18"/>
        <v>-5.3164664288360086E-2</v>
      </c>
      <c r="J64" s="461">
        <f t="shared" si="19"/>
        <v>-1.1483738591303876</v>
      </c>
      <c r="K64" s="448">
        <f>Total!C145-Género!G64</f>
        <v>1.0000001639127731E-2</v>
      </c>
      <c r="L64" s="425"/>
      <c r="M64" s="425"/>
      <c r="S64" s="466"/>
      <c r="T64" s="463"/>
    </row>
    <row r="65" spans="1:20" s="465" customFormat="1" ht="18.649999999999999" customHeight="1">
      <c r="A65" s="441">
        <v>40634</v>
      </c>
      <c r="B65" s="442">
        <v>2011</v>
      </c>
      <c r="C65" s="459">
        <v>9545109.7999999989</v>
      </c>
      <c r="D65" s="455">
        <f t="shared" si="14"/>
        <v>0.54624013570836405</v>
      </c>
      <c r="E65" s="459">
        <v>7929090.9700000007</v>
      </c>
      <c r="F65" s="455">
        <f t="shared" si="15"/>
        <v>0.45375986429163595</v>
      </c>
      <c r="G65" s="445">
        <f t="shared" si="16"/>
        <v>17474200.77</v>
      </c>
      <c r="H65" s="460">
        <f t="shared" si="17"/>
        <v>-1.9430743040084337</v>
      </c>
      <c r="I65" s="460">
        <f t="shared" si="18"/>
        <v>0.18554075991539776</v>
      </c>
      <c r="J65" s="461">
        <f t="shared" si="19"/>
        <v>-0.98851317330317556</v>
      </c>
      <c r="K65" s="448">
        <f>Total!C146-Género!G65</f>
        <v>1.0000001639127731E-2</v>
      </c>
      <c r="L65" s="425"/>
      <c r="M65" s="425"/>
      <c r="S65" s="466"/>
      <c r="T65" s="463"/>
    </row>
    <row r="66" spans="1:20" s="465" customFormat="1" ht="18.649999999999999" hidden="1" customHeight="1">
      <c r="A66" s="441">
        <v>40664</v>
      </c>
      <c r="B66" s="442">
        <v>2011</v>
      </c>
      <c r="C66" s="459">
        <v>9603913.3600000013</v>
      </c>
      <c r="D66" s="455">
        <f t="shared" si="14"/>
        <v>0.54591912659500486</v>
      </c>
      <c r="E66" s="459">
        <v>7988277.2999999998</v>
      </c>
      <c r="F66" s="455">
        <f t="shared" si="15"/>
        <v>0.45408087340499526</v>
      </c>
      <c r="G66" s="445">
        <f t="shared" si="16"/>
        <v>17592190.66</v>
      </c>
      <c r="H66" s="460">
        <f t="shared" si="17"/>
        <v>-1.8978768523275846</v>
      </c>
      <c r="I66" s="460">
        <f t="shared" si="18"/>
        <v>0.20183043874911277</v>
      </c>
      <c r="J66" s="461">
        <f t="shared" si="19"/>
        <v>-0.95545166149764782</v>
      </c>
      <c r="K66" s="448">
        <f>Total!C147-Género!G66</f>
        <v>1.9999999552965164E-2</v>
      </c>
      <c r="L66" s="425"/>
      <c r="M66" s="425"/>
      <c r="S66" s="466"/>
      <c r="T66" s="463"/>
    </row>
    <row r="67" spans="1:20" s="465" customFormat="1" ht="18.649999999999999" hidden="1" customHeight="1">
      <c r="A67" s="441">
        <v>40695</v>
      </c>
      <c r="B67" s="442">
        <v>2011</v>
      </c>
      <c r="C67" s="459">
        <v>9624650.6999999993</v>
      </c>
      <c r="D67" s="455">
        <f t="shared" si="14"/>
        <v>0.54727249035032033</v>
      </c>
      <c r="E67" s="459">
        <v>7961927.96</v>
      </c>
      <c r="F67" s="455">
        <f t="shared" si="15"/>
        <v>0.45272750964967962</v>
      </c>
      <c r="G67" s="445">
        <f t="shared" si="16"/>
        <v>17586578.66</v>
      </c>
      <c r="H67" s="460">
        <f t="shared" si="17"/>
        <v>-2.0866253843851865</v>
      </c>
      <c r="I67" s="460">
        <f t="shared" si="18"/>
        <v>7.4248524469510357E-2</v>
      </c>
      <c r="J67" s="461">
        <f t="shared" si="19"/>
        <v>-1.1200129583058782</v>
      </c>
      <c r="K67" s="448">
        <f>Total!C148-Género!G67</f>
        <v>1.9999999552965164E-2</v>
      </c>
      <c r="L67" s="425"/>
      <c r="M67" s="425"/>
      <c r="S67" s="466"/>
      <c r="T67" s="463"/>
    </row>
    <row r="68" spans="1:20" s="465" customFormat="1" ht="18.649999999999999" hidden="1" customHeight="1">
      <c r="A68" s="441">
        <v>40725</v>
      </c>
      <c r="B68" s="442">
        <v>2011</v>
      </c>
      <c r="C68" s="459">
        <v>9677274.6899999995</v>
      </c>
      <c r="D68" s="455">
        <f t="shared" si="14"/>
        <v>0.54868071332654933</v>
      </c>
      <c r="E68" s="459">
        <v>7960076.9700000007</v>
      </c>
      <c r="F68" s="455">
        <f t="shared" si="15"/>
        <v>0.45131928667345067</v>
      </c>
      <c r="G68" s="445">
        <f t="shared" si="16"/>
        <v>17637351.66</v>
      </c>
      <c r="H68" s="460">
        <f t="shared" si="17"/>
        <v>-2.1872366906157197</v>
      </c>
      <c r="I68" s="460">
        <f t="shared" si="18"/>
        <v>6.8225127041742439E-2</v>
      </c>
      <c r="J68" s="461">
        <f t="shared" si="19"/>
        <v>-1.1820212709814939</v>
      </c>
      <c r="K68" s="448">
        <f>Total!C149-Género!G68</f>
        <v>0</v>
      </c>
      <c r="L68" s="425"/>
      <c r="M68" s="425"/>
      <c r="S68" s="466"/>
      <c r="T68" s="463"/>
    </row>
    <row r="69" spans="1:20" s="465" customFormat="1" ht="18.649999999999999" hidden="1" customHeight="1">
      <c r="A69" s="441">
        <v>40756</v>
      </c>
      <c r="B69" s="442">
        <v>2011</v>
      </c>
      <c r="C69" s="459">
        <v>9600007.8340000007</v>
      </c>
      <c r="D69" s="455">
        <f t="shared" si="14"/>
        <v>0.54855565810217455</v>
      </c>
      <c r="E69" s="459">
        <v>7900509.5559999999</v>
      </c>
      <c r="F69" s="455">
        <f t="shared" si="15"/>
        <v>0.45144434189782545</v>
      </c>
      <c r="G69" s="445">
        <f t="shared" si="16"/>
        <v>17500517.390000001</v>
      </c>
      <c r="H69" s="460">
        <f t="shared" si="17"/>
        <v>-2.2109880553977064</v>
      </c>
      <c r="I69" s="467">
        <f t="shared" si="18"/>
        <v>1.4016199574882648E-2</v>
      </c>
      <c r="J69" s="461">
        <f t="shared" si="19"/>
        <v>-1.218905007403535</v>
      </c>
      <c r="K69" s="448">
        <f>Total!C150-Género!G69</f>
        <v>-1.9999999552965164E-2</v>
      </c>
      <c r="L69" s="425"/>
      <c r="M69" s="425"/>
      <c r="S69" s="466"/>
      <c r="T69" s="463"/>
    </row>
    <row r="70" spans="1:20" s="465" customFormat="1" ht="18.649999999999999" hidden="1" customHeight="1">
      <c r="A70" s="441">
        <v>40787</v>
      </c>
      <c r="B70" s="442">
        <v>2011</v>
      </c>
      <c r="C70" s="459">
        <v>9529924.7019999996</v>
      </c>
      <c r="D70" s="455">
        <f t="shared" si="14"/>
        <v>0.54657973642440172</v>
      </c>
      <c r="E70" s="459">
        <v>7905636.9679999994</v>
      </c>
      <c r="F70" s="455">
        <f t="shared" si="15"/>
        <v>0.45342026357559839</v>
      </c>
      <c r="G70" s="445">
        <f t="shared" si="16"/>
        <v>17435561.669999998</v>
      </c>
      <c r="H70" s="460">
        <f t="shared" si="17"/>
        <v>-2.3743333435774474</v>
      </c>
      <c r="I70" s="460">
        <f t="shared" si="18"/>
        <v>-5.2378599657643576E-2</v>
      </c>
      <c r="J70" s="461">
        <f t="shared" si="19"/>
        <v>-1.3350230427785448</v>
      </c>
      <c r="K70" s="448">
        <f>Total!C151-Género!G70</f>
        <v>-4.0000002831220627E-2</v>
      </c>
      <c r="L70" s="425"/>
      <c r="M70" s="425"/>
      <c r="S70" s="466"/>
      <c r="T70" s="463"/>
    </row>
    <row r="71" spans="1:20" s="465" customFormat="1" ht="18.649999999999999" hidden="1" customHeight="1">
      <c r="A71" s="441">
        <v>40817</v>
      </c>
      <c r="B71" s="442">
        <v>2011</v>
      </c>
      <c r="C71" s="459">
        <v>9446634.2300000004</v>
      </c>
      <c r="D71" s="455">
        <f t="shared" si="14"/>
        <v>0.54415116103425221</v>
      </c>
      <c r="E71" s="459">
        <v>7913678.3200000003</v>
      </c>
      <c r="F71" s="455">
        <f t="shared" si="15"/>
        <v>0.45584883896574779</v>
      </c>
      <c r="G71" s="445">
        <f t="shared" si="16"/>
        <v>17360312.550000001</v>
      </c>
      <c r="H71" s="460">
        <f t="shared" si="17"/>
        <v>-2.8775284560891095</v>
      </c>
      <c r="I71" s="460">
        <f t="shared" si="18"/>
        <v>-0.32688154314607232</v>
      </c>
      <c r="J71" s="461">
        <f t="shared" si="19"/>
        <v>-1.7312007225479391</v>
      </c>
      <c r="K71" s="448">
        <f>Total!C152-Género!G71</f>
        <v>0</v>
      </c>
      <c r="L71" s="425"/>
      <c r="M71" s="425"/>
      <c r="S71" s="466"/>
      <c r="T71" s="463"/>
    </row>
    <row r="72" spans="1:20" s="469" customFormat="1" ht="18.649999999999999" hidden="1" customHeight="1">
      <c r="A72" s="441">
        <v>40848</v>
      </c>
      <c r="B72" s="442">
        <v>2011</v>
      </c>
      <c r="C72" s="459">
        <v>9371632.8859999999</v>
      </c>
      <c r="D72" s="455">
        <f t="shared" si="14"/>
        <v>0.54332936444634128</v>
      </c>
      <c r="E72" s="459">
        <v>7876897.1940000001</v>
      </c>
      <c r="F72" s="455">
        <f t="shared" si="15"/>
        <v>0.45667063555365878</v>
      </c>
      <c r="G72" s="445">
        <f t="shared" si="16"/>
        <v>17248530.079999998</v>
      </c>
      <c r="H72" s="460">
        <f t="shared" si="17"/>
        <v>-3.2337340053884986</v>
      </c>
      <c r="I72" s="460">
        <f t="shared" si="18"/>
        <v>-0.64326894808675661</v>
      </c>
      <c r="J72" s="461">
        <f t="shared" si="19"/>
        <v>-2.0677047027488982</v>
      </c>
      <c r="K72" s="448">
        <f>Total!C153-Género!G72</f>
        <v>0.2200000025331974</v>
      </c>
      <c r="L72" s="425"/>
      <c r="M72" s="425"/>
      <c r="S72" s="466"/>
      <c r="T72" s="463"/>
    </row>
    <row r="73" spans="1:20" s="462" customFormat="1" ht="18.649999999999999" hidden="1" customHeight="1">
      <c r="A73" s="441">
        <v>40878</v>
      </c>
      <c r="B73" s="442">
        <v>2011</v>
      </c>
      <c r="C73" s="459">
        <v>9337119.8200000003</v>
      </c>
      <c r="D73" s="455">
        <f t="shared" si="14"/>
        <v>0.54191307952273604</v>
      </c>
      <c r="E73" s="459">
        <v>7892801.6800000006</v>
      </c>
      <c r="F73" s="455">
        <f t="shared" si="15"/>
        <v>0.45808692047726396</v>
      </c>
      <c r="G73" s="445">
        <f t="shared" si="16"/>
        <v>17229921.5</v>
      </c>
      <c r="H73" s="460">
        <f t="shared" si="17"/>
        <v>-3.1291847905439454</v>
      </c>
      <c r="I73" s="460">
        <f t="shared" si="18"/>
        <v>-0.67259836221869307</v>
      </c>
      <c r="J73" s="461">
        <f t="shared" si="19"/>
        <v>-2.0191099864226203</v>
      </c>
      <c r="K73" s="448">
        <f>Total!C154-Género!G73</f>
        <v>0</v>
      </c>
      <c r="L73" s="425"/>
      <c r="M73" s="425"/>
      <c r="S73" s="463"/>
      <c r="T73" s="463"/>
    </row>
    <row r="74" spans="1:20" s="465" customFormat="1" ht="18.649999999999999" hidden="1" customHeight="1">
      <c r="A74" s="427">
        <v>2012</v>
      </c>
      <c r="B74" s="442">
        <v>2012</v>
      </c>
      <c r="C74" s="459"/>
      <c r="D74" s="464"/>
      <c r="E74" s="459"/>
      <c r="F74" s="464"/>
      <c r="G74" s="445"/>
      <c r="H74" s="460"/>
      <c r="I74" s="460"/>
      <c r="J74" s="461"/>
      <c r="K74" s="448">
        <f>Total!C155-Género!G74</f>
        <v>0</v>
      </c>
      <c r="L74" s="425"/>
      <c r="M74" s="425"/>
      <c r="S74" s="466"/>
      <c r="T74" s="463"/>
    </row>
    <row r="75" spans="1:20" s="468" customFormat="1" ht="17.25" hidden="1" customHeight="1">
      <c r="A75" s="470"/>
      <c r="B75" s="442">
        <v>2012</v>
      </c>
      <c r="C75" s="459">
        <v>9191099.9640000015</v>
      </c>
      <c r="D75" s="455">
        <f t="shared" ref="D75:D86" si="20">C75/$G75</f>
        <v>0.54198344049790892</v>
      </c>
      <c r="E75" s="459">
        <v>7767167.1660000002</v>
      </c>
      <c r="F75" s="455">
        <f t="shared" ref="F75:F86" si="21">E75/$G75</f>
        <v>0.45801655950209103</v>
      </c>
      <c r="G75" s="445">
        <f t="shared" ref="G75:G86" si="22">C75+E75</f>
        <v>16958267.130000003</v>
      </c>
      <c r="H75" s="460">
        <f>C75/C62*100-100</f>
        <v>-3.4677677314477506</v>
      </c>
      <c r="I75" s="460">
        <f>E75/E62*100-100</f>
        <v>-0.9361017286461788</v>
      </c>
      <c r="J75" s="461">
        <f>G75/G62*100-100</f>
        <v>-2.324473701330632</v>
      </c>
      <c r="K75" s="448">
        <f>Total!C156-Género!G75</f>
        <v>9.9999979138374329E-3</v>
      </c>
      <c r="L75" s="425"/>
      <c r="M75" s="425"/>
      <c r="S75" s="463"/>
      <c r="T75" s="463"/>
    </row>
    <row r="76" spans="1:20" s="468" customFormat="1" ht="18.649999999999999" hidden="1" customHeight="1">
      <c r="A76" s="441">
        <v>40909</v>
      </c>
      <c r="B76" s="442">
        <v>2012</v>
      </c>
      <c r="C76" s="459">
        <v>9150141</v>
      </c>
      <c r="D76" s="455">
        <f t="shared" si="20"/>
        <v>0.54152099440299883</v>
      </c>
      <c r="E76" s="459">
        <v>7746971.1980000008</v>
      </c>
      <c r="F76" s="455">
        <f t="shared" si="21"/>
        <v>0.45847900559700133</v>
      </c>
      <c r="G76" s="445">
        <f t="shared" si="22"/>
        <v>16897112.197999999</v>
      </c>
      <c r="H76" s="460">
        <f t="shared" ref="H76:H86" si="23">C76/C63*100-100</f>
        <v>-3.8045817100208126</v>
      </c>
      <c r="I76" s="460">
        <f t="shared" ref="I76:I86" si="24">E76/E63*100-100</f>
        <v>-1.1242924733677029</v>
      </c>
      <c r="J76" s="461">
        <f t="shared" ref="J76:J86" si="25">G76/G63*100-100</f>
        <v>-2.5939912138484402</v>
      </c>
      <c r="K76" s="448">
        <f>Total!C157-Género!G76</f>
        <v>-0.65799999982118607</v>
      </c>
      <c r="L76" s="425"/>
      <c r="M76" s="425"/>
      <c r="S76" s="463"/>
      <c r="T76" s="463"/>
    </row>
    <row r="77" spans="1:20" s="468" customFormat="1" ht="18.649999999999999" hidden="1" customHeight="1">
      <c r="A77" s="441">
        <v>40940</v>
      </c>
      <c r="B77" s="442">
        <v>2012</v>
      </c>
      <c r="C77" s="459">
        <v>9133516.7740000021</v>
      </c>
      <c r="D77" s="455">
        <f t="shared" si="20"/>
        <v>0.54036387266650199</v>
      </c>
      <c r="E77" s="459">
        <v>7769013.6059999997</v>
      </c>
      <c r="F77" s="455">
        <f t="shared" si="21"/>
        <v>0.45963612733349801</v>
      </c>
      <c r="G77" s="445">
        <f t="shared" si="22"/>
        <v>16902530.380000003</v>
      </c>
      <c r="H77" s="460">
        <f t="shared" si="23"/>
        <v>-4.0730666817125041</v>
      </c>
      <c r="I77" s="460">
        <f t="shared" si="24"/>
        <v>-1.3010833525008252</v>
      </c>
      <c r="J77" s="461">
        <f t="shared" si="25"/>
        <v>-2.8185519921853199</v>
      </c>
      <c r="K77" s="448">
        <f>Total!C158-Género!G77</f>
        <v>3.999999538064003E-2</v>
      </c>
      <c r="L77" s="425"/>
      <c r="M77" s="425"/>
      <c r="S77" s="463"/>
      <c r="T77" s="463"/>
    </row>
    <row r="78" spans="1:20" s="462" customFormat="1" ht="18.649999999999999" hidden="1" customHeight="1">
      <c r="A78" s="441">
        <v>40969</v>
      </c>
      <c r="B78" s="442">
        <v>2012</v>
      </c>
      <c r="C78" s="459">
        <v>9124670.3760000002</v>
      </c>
      <c r="D78" s="455">
        <f t="shared" si="20"/>
        <v>0.53931247151706685</v>
      </c>
      <c r="E78" s="459">
        <v>7794408.7440000009</v>
      </c>
      <c r="F78" s="455">
        <f t="shared" si="21"/>
        <v>0.46068752848293321</v>
      </c>
      <c r="G78" s="445">
        <f t="shared" si="22"/>
        <v>16919079.120000001</v>
      </c>
      <c r="H78" s="460">
        <f t="shared" si="23"/>
        <v>-4.4047625727678792</v>
      </c>
      <c r="I78" s="460">
        <f t="shared" si="24"/>
        <v>-1.698583437995282</v>
      </c>
      <c r="J78" s="461">
        <f t="shared" si="25"/>
        <v>-3.1768070958246142</v>
      </c>
      <c r="K78" s="448">
        <f>Total!C159-Género!G78</f>
        <v>8.9999999850988388E-2</v>
      </c>
      <c r="L78" s="425"/>
      <c r="M78" s="425"/>
      <c r="S78" s="463"/>
      <c r="T78" s="463"/>
    </row>
    <row r="79" spans="1:20" s="462" customFormat="1" ht="18.649999999999999" customHeight="1">
      <c r="A79" s="441">
        <v>41000</v>
      </c>
      <c r="B79" s="442">
        <v>2012</v>
      </c>
      <c r="C79" s="459">
        <v>9160838.8000000007</v>
      </c>
      <c r="D79" s="455">
        <f t="shared" si="20"/>
        <v>0.5389835207345508</v>
      </c>
      <c r="E79" s="459">
        <v>7835671.2000000002</v>
      </c>
      <c r="F79" s="455">
        <f t="shared" si="21"/>
        <v>0.4610164792654492</v>
      </c>
      <c r="G79" s="445">
        <f t="shared" si="22"/>
        <v>16996510</v>
      </c>
      <c r="H79" s="460">
        <f t="shared" si="23"/>
        <v>-4.6134793535871808</v>
      </c>
      <c r="I79" s="460">
        <f t="shared" si="24"/>
        <v>-1.9103755949984418</v>
      </c>
      <c r="J79" s="461">
        <f t="shared" si="25"/>
        <v>-3.3860516379828738</v>
      </c>
      <c r="K79" s="448">
        <f>Total!C160-Género!G79</f>
        <v>0.35999999940395355</v>
      </c>
      <c r="L79" s="425"/>
      <c r="M79" s="425"/>
      <c r="S79" s="463"/>
      <c r="T79" s="463"/>
    </row>
    <row r="80" spans="1:20" s="462" customFormat="1" ht="18.649999999999999" hidden="1" customHeight="1">
      <c r="A80" s="441">
        <v>41030</v>
      </c>
      <c r="B80" s="442">
        <v>2012</v>
      </c>
      <c r="C80" s="459">
        <v>9189166.7420000006</v>
      </c>
      <c r="D80" s="455">
        <f t="shared" si="20"/>
        <v>0.53965537540081476</v>
      </c>
      <c r="E80" s="459">
        <v>7838675.7679999992</v>
      </c>
      <c r="F80" s="455">
        <f t="shared" si="21"/>
        <v>0.46034462459918535</v>
      </c>
      <c r="G80" s="445">
        <f t="shared" si="22"/>
        <v>17027842.509999998</v>
      </c>
      <c r="H80" s="460">
        <f t="shared" si="23"/>
        <v>-4.5246728590368406</v>
      </c>
      <c r="I80" s="460">
        <f t="shared" si="24"/>
        <v>-1.5480194322180267</v>
      </c>
      <c r="J80" s="461">
        <f t="shared" si="25"/>
        <v>-3.1770599660229948</v>
      </c>
      <c r="K80" s="448">
        <f>Total!C161-Género!G80</f>
        <v>6.0000002384185791E-2</v>
      </c>
      <c r="L80" s="425"/>
      <c r="M80" s="425"/>
      <c r="S80" s="463"/>
      <c r="T80" s="463"/>
    </row>
    <row r="81" spans="1:20" s="462" customFormat="1" ht="18.649999999999999" hidden="1" customHeight="1">
      <c r="A81" s="441">
        <v>41061</v>
      </c>
      <c r="B81" s="442">
        <v>2012</v>
      </c>
      <c r="C81" s="459">
        <v>9206529.4700000007</v>
      </c>
      <c r="D81" s="455">
        <f t="shared" si="20"/>
        <v>0.54051963229975875</v>
      </c>
      <c r="E81" s="459">
        <v>7826208.8799999999</v>
      </c>
      <c r="F81" s="455">
        <f t="shared" si="21"/>
        <v>0.4594803677002412</v>
      </c>
      <c r="G81" s="445">
        <f t="shared" si="22"/>
        <v>17032738.350000001</v>
      </c>
      <c r="H81" s="460">
        <f t="shared" si="23"/>
        <v>-4.8644399903874103</v>
      </c>
      <c r="I81" s="460">
        <f t="shared" si="24"/>
        <v>-1.681743662837988</v>
      </c>
      <c r="J81" s="461">
        <f t="shared" si="25"/>
        <v>-3.4280277541395776</v>
      </c>
      <c r="K81" s="448">
        <f>Total!C162-Género!G81</f>
        <v>9.9999997764825821E-2</v>
      </c>
      <c r="L81" s="425"/>
      <c r="M81" s="425"/>
      <c r="S81" s="463"/>
      <c r="T81" s="463"/>
    </row>
    <row r="82" spans="1:20" s="462" customFormat="1" ht="18.649999999999999" hidden="1" customHeight="1">
      <c r="A82" s="441">
        <v>41091</v>
      </c>
      <c r="B82" s="442">
        <v>2012</v>
      </c>
      <c r="C82" s="459">
        <v>9128746.2640000004</v>
      </c>
      <c r="D82" s="455">
        <f t="shared" si="20"/>
        <v>0.54029111888759751</v>
      </c>
      <c r="E82" s="459">
        <v>7767230.6359999999</v>
      </c>
      <c r="F82" s="455">
        <f t="shared" si="21"/>
        <v>0.4597088811124026</v>
      </c>
      <c r="G82" s="445">
        <f t="shared" si="22"/>
        <v>16895976.899999999</v>
      </c>
      <c r="H82" s="460">
        <f t="shared" si="23"/>
        <v>-4.9089706815753829</v>
      </c>
      <c r="I82" s="467">
        <f t="shared" si="24"/>
        <v>-1.6869661261124946</v>
      </c>
      <c r="J82" s="461">
        <f t="shared" si="25"/>
        <v>-3.4544149554426582</v>
      </c>
      <c r="K82" s="448">
        <f>Total!C163-Género!G82</f>
        <v>0</v>
      </c>
      <c r="L82" s="425"/>
      <c r="M82" s="425"/>
      <c r="S82" s="463"/>
      <c r="T82" s="463"/>
    </row>
    <row r="83" spans="1:20" s="462" customFormat="1" ht="18.649999999999999" hidden="1" customHeight="1">
      <c r="A83" s="441">
        <v>41122</v>
      </c>
      <c r="B83" s="442">
        <v>2012</v>
      </c>
      <c r="C83" s="459">
        <v>9048114</v>
      </c>
      <c r="D83" s="455">
        <f t="shared" si="20"/>
        <v>0.53826413075751101</v>
      </c>
      <c r="E83" s="459">
        <v>7761689</v>
      </c>
      <c r="F83" s="455">
        <f t="shared" si="21"/>
        <v>0.46173586924248905</v>
      </c>
      <c r="G83" s="445">
        <f t="shared" si="22"/>
        <v>16809803</v>
      </c>
      <c r="H83" s="460">
        <f t="shared" si="23"/>
        <v>-5.0557660953909078</v>
      </c>
      <c r="I83" s="460">
        <f t="shared" si="24"/>
        <v>-1.8208269438966624</v>
      </c>
      <c r="J83" s="461">
        <f t="shared" si="25"/>
        <v>-3.5889791326693654</v>
      </c>
      <c r="K83" s="448">
        <f>Total!C164-Género!G83</f>
        <v>0.14999999850988388</v>
      </c>
      <c r="L83" s="425"/>
      <c r="M83" s="425"/>
      <c r="S83" s="463"/>
      <c r="T83" s="463"/>
    </row>
    <row r="84" spans="1:20" s="468" customFormat="1" ht="18.649999999999999" hidden="1" customHeight="1">
      <c r="A84" s="441">
        <v>41153</v>
      </c>
      <c r="B84" s="442">
        <v>2012</v>
      </c>
      <c r="C84" s="459">
        <v>8964477.4839999992</v>
      </c>
      <c r="D84" s="455">
        <f t="shared" si="20"/>
        <v>0.53561713325072768</v>
      </c>
      <c r="E84" s="459">
        <v>7772249.0460000001</v>
      </c>
      <c r="F84" s="455">
        <f t="shared" si="21"/>
        <v>0.46438286674927232</v>
      </c>
      <c r="G84" s="445">
        <f t="shared" si="22"/>
        <v>16736726.529999999</v>
      </c>
      <c r="H84" s="460">
        <f t="shared" si="23"/>
        <v>-5.1040056623426722</v>
      </c>
      <c r="I84" s="460">
        <f t="shared" si="24"/>
        <v>-1.7871496449706683</v>
      </c>
      <c r="J84" s="461">
        <f t="shared" si="25"/>
        <v>-3.5920206978070865</v>
      </c>
      <c r="K84" s="448">
        <f>Total!C165-Género!G84</f>
        <v>0.10000000149011612</v>
      </c>
      <c r="L84" s="425"/>
      <c r="M84" s="425"/>
      <c r="S84" s="463"/>
      <c r="T84" s="463"/>
    </row>
    <row r="85" spans="1:20" s="468" customFormat="1" ht="18.649999999999999" hidden="1" customHeight="1">
      <c r="A85" s="441">
        <v>41183</v>
      </c>
      <c r="B85" s="442">
        <v>2012</v>
      </c>
      <c r="C85" s="459">
        <v>8878384.9680000003</v>
      </c>
      <c r="D85" s="455">
        <f t="shared" si="20"/>
        <v>0.53707332690081522</v>
      </c>
      <c r="E85" s="459">
        <v>7652663.0720000006</v>
      </c>
      <c r="F85" s="455">
        <f t="shared" si="21"/>
        <v>0.46292667309918484</v>
      </c>
      <c r="G85" s="445">
        <f t="shared" si="22"/>
        <v>16531048.040000001</v>
      </c>
      <c r="H85" s="460">
        <f t="shared" si="23"/>
        <v>-5.2632014505908415</v>
      </c>
      <c r="I85" s="460">
        <f t="shared" si="24"/>
        <v>-2.8467316060796577</v>
      </c>
      <c r="J85" s="461">
        <f t="shared" si="25"/>
        <v>-4.1596706309016582</v>
      </c>
      <c r="K85" s="448">
        <f>Total!C166-Género!G85</f>
        <v>9.999999962747097E-2</v>
      </c>
      <c r="L85" s="425"/>
      <c r="M85" s="425"/>
      <c r="S85" s="463"/>
      <c r="T85" s="463"/>
    </row>
    <row r="86" spans="1:20" s="462" customFormat="1" ht="18.649999999999999" hidden="1" customHeight="1">
      <c r="A86" s="441">
        <v>41214</v>
      </c>
      <c r="B86" s="442">
        <v>2012</v>
      </c>
      <c r="C86" s="459">
        <v>8842105</v>
      </c>
      <c r="D86" s="455">
        <f t="shared" si="20"/>
        <v>0.53775324109249578</v>
      </c>
      <c r="E86" s="459">
        <v>7600576</v>
      </c>
      <c r="F86" s="455">
        <f t="shared" si="21"/>
        <v>0.46224675890750422</v>
      </c>
      <c r="G86" s="445">
        <f t="shared" si="22"/>
        <v>16442681</v>
      </c>
      <c r="H86" s="460">
        <f t="shared" si="23"/>
        <v>-5.3015793900350729</v>
      </c>
      <c r="I86" s="460">
        <f t="shared" si="24"/>
        <v>-3.7024328223080403</v>
      </c>
      <c r="J86" s="461">
        <f t="shared" si="25"/>
        <v>-4.5690312634332031</v>
      </c>
      <c r="K86" s="448">
        <f>Total!C167-Género!G86</f>
        <v>0.23000000044703484</v>
      </c>
      <c r="L86" s="425"/>
      <c r="M86" s="425"/>
      <c r="S86" s="463"/>
      <c r="T86" s="463"/>
    </row>
    <row r="87" spans="1:20" s="465" customFormat="1" ht="18.649999999999999" hidden="1" customHeight="1">
      <c r="A87" s="427">
        <v>2013</v>
      </c>
      <c r="B87" s="471">
        <v>2013</v>
      </c>
      <c r="C87" s="472"/>
      <c r="D87" s="473"/>
      <c r="E87" s="472"/>
      <c r="F87" s="473"/>
      <c r="G87" s="474"/>
      <c r="H87" s="475"/>
      <c r="I87" s="460"/>
      <c r="J87" s="476"/>
      <c r="K87" s="448">
        <f>Total!C168-Género!G87</f>
        <v>0</v>
      </c>
      <c r="L87" s="425"/>
      <c r="M87" s="425"/>
      <c r="S87" s="466"/>
      <c r="T87" s="463"/>
    </row>
    <row r="88" spans="1:20" s="468" customFormat="1" ht="17.25" hidden="1" customHeight="1">
      <c r="A88" s="441">
        <v>41275</v>
      </c>
      <c r="B88" s="442">
        <v>2013</v>
      </c>
      <c r="C88" s="459">
        <v>8694506.7459999993</v>
      </c>
      <c r="D88" s="455">
        <f t="shared" ref="D88:D99" si="26">C88/$G88</f>
        <v>0.53738002384525352</v>
      </c>
      <c r="E88" s="459">
        <v>7484931.1940000001</v>
      </c>
      <c r="F88" s="455">
        <f t="shared" ref="F88:F99" si="27">E88/$G88</f>
        <v>0.46261997615474648</v>
      </c>
      <c r="G88" s="445">
        <f t="shared" ref="G88:G99" si="28">C88+E88</f>
        <v>16179437.939999999</v>
      </c>
      <c r="H88" s="460">
        <f t="shared" ref="H88:H99" si="29">C88/C75*100-100</f>
        <v>-5.4029791857892349</v>
      </c>
      <c r="I88" s="460">
        <f t="shared" ref="I88:I99" si="30">E88/E75*100-100</f>
        <v>-3.6337053904988608</v>
      </c>
      <c r="J88" s="461">
        <f t="shared" ref="J88:J99" si="31">G88/G75*100-100</f>
        <v>-4.5926224892531451</v>
      </c>
      <c r="K88" s="448">
        <f>Total!C169-Género!G88</f>
        <v>9.999999962747097E-2</v>
      </c>
      <c r="L88" s="425"/>
      <c r="M88" s="425"/>
      <c r="S88" s="463"/>
      <c r="T88" s="463"/>
    </row>
    <row r="89" spans="1:20" s="468" customFormat="1" ht="18.649999999999999" hidden="1" customHeight="1">
      <c r="A89" s="441">
        <v>41306</v>
      </c>
      <c r="B89" s="442">
        <v>2013</v>
      </c>
      <c r="C89" s="459">
        <v>8672498.0599999987</v>
      </c>
      <c r="D89" s="455">
        <f t="shared" si="26"/>
        <v>0.53697196016932125</v>
      </c>
      <c r="E89" s="459">
        <v>7478248.5399999991</v>
      </c>
      <c r="F89" s="455">
        <f t="shared" si="27"/>
        <v>0.46302803983067881</v>
      </c>
      <c r="G89" s="445">
        <f t="shared" si="28"/>
        <v>16150746.599999998</v>
      </c>
      <c r="H89" s="460">
        <f t="shared" si="29"/>
        <v>-5.2200609804810796</v>
      </c>
      <c r="I89" s="460">
        <f t="shared" si="30"/>
        <v>-3.4687447665918398</v>
      </c>
      <c r="J89" s="461">
        <f t="shared" si="31"/>
        <v>-4.4171192642512267</v>
      </c>
      <c r="K89" s="448">
        <f>Total!C170-Género!G89</f>
        <v>0</v>
      </c>
      <c r="L89" s="425"/>
      <c r="M89" s="425"/>
      <c r="S89" s="463"/>
      <c r="T89" s="463"/>
    </row>
    <row r="90" spans="1:20" s="468" customFormat="1" ht="18.649999999999999" hidden="1" customHeight="1">
      <c r="A90" s="441">
        <v>41334</v>
      </c>
      <c r="B90" s="442">
        <v>2013</v>
      </c>
      <c r="C90" s="459">
        <v>8674689.9859999996</v>
      </c>
      <c r="D90" s="455">
        <f t="shared" si="26"/>
        <v>0.53609435070244127</v>
      </c>
      <c r="E90" s="459">
        <v>7506584.7739999993</v>
      </c>
      <c r="F90" s="455">
        <f t="shared" si="27"/>
        <v>0.46390564929755884</v>
      </c>
      <c r="G90" s="445">
        <f t="shared" si="28"/>
        <v>16181274.759999998</v>
      </c>
      <c r="H90" s="460">
        <f t="shared" si="29"/>
        <v>-5.023550066783983</v>
      </c>
      <c r="I90" s="460">
        <f t="shared" si="30"/>
        <v>-3.3778912653380786</v>
      </c>
      <c r="J90" s="461">
        <f t="shared" si="31"/>
        <v>-4.2671458283751065</v>
      </c>
      <c r="K90" s="448">
        <f>Total!C171-Género!G90</f>
        <v>8.0000001937150955E-2</v>
      </c>
      <c r="L90" s="425"/>
      <c r="M90" s="425"/>
      <c r="S90" s="463"/>
      <c r="T90" s="463"/>
    </row>
    <row r="91" spans="1:20" s="468" customFormat="1" ht="18.649999999999999" customHeight="1">
      <c r="A91" s="441">
        <v>41365</v>
      </c>
      <c r="B91" s="442">
        <v>2013</v>
      </c>
      <c r="C91" s="459">
        <v>8696870.5519999992</v>
      </c>
      <c r="D91" s="455">
        <f t="shared" si="26"/>
        <v>0.53577389397959596</v>
      </c>
      <c r="E91" s="459">
        <v>7535481.6579999998</v>
      </c>
      <c r="F91" s="455">
        <f t="shared" si="27"/>
        <v>0.46422610602040409</v>
      </c>
      <c r="G91" s="445">
        <f t="shared" si="28"/>
        <v>16232352.209999999</v>
      </c>
      <c r="H91" s="460">
        <f t="shared" si="29"/>
        <v>-4.6883866087394637</v>
      </c>
      <c r="I91" s="460">
        <f t="shared" si="30"/>
        <v>-3.3219592980586015</v>
      </c>
      <c r="J91" s="461">
        <f t="shared" si="31"/>
        <v>-4.0588905881303106</v>
      </c>
      <c r="K91" s="448">
        <f>Total!C172-Género!G91</f>
        <v>0.10000000149011612</v>
      </c>
      <c r="L91" s="425"/>
      <c r="M91" s="425"/>
      <c r="S91" s="463"/>
      <c r="T91" s="463"/>
    </row>
    <row r="92" spans="1:20" s="468" customFormat="1" ht="18.649999999999999" hidden="1" customHeight="1">
      <c r="A92" s="441">
        <v>41395</v>
      </c>
      <c r="B92" s="442">
        <v>2013</v>
      </c>
      <c r="C92" s="459">
        <v>8771759</v>
      </c>
      <c r="D92" s="455">
        <f t="shared" si="26"/>
        <v>0.53594134739185462</v>
      </c>
      <c r="E92" s="459">
        <v>7595254</v>
      </c>
      <c r="F92" s="455">
        <f t="shared" si="27"/>
        <v>0.46405865260814544</v>
      </c>
      <c r="G92" s="445">
        <f t="shared" si="28"/>
        <v>16367013</v>
      </c>
      <c r="H92" s="460">
        <f t="shared" si="29"/>
        <v>-4.247207144393812</v>
      </c>
      <c r="I92" s="460">
        <f t="shared" si="30"/>
        <v>-3.0682400251812538</v>
      </c>
      <c r="J92" s="461">
        <f t="shared" si="31"/>
        <v>-3.7036838739247031</v>
      </c>
      <c r="K92" s="448">
        <f>Total!C173-Género!G92</f>
        <v>-0.41000000014901161</v>
      </c>
      <c r="L92" s="425"/>
      <c r="M92" s="425"/>
      <c r="S92" s="463"/>
      <c r="T92" s="463"/>
    </row>
    <row r="93" spans="1:20" s="468" customFormat="1" ht="18.649999999999999" hidden="1" customHeight="1">
      <c r="A93" s="441">
        <v>41426</v>
      </c>
      <c r="B93" s="442">
        <v>2013</v>
      </c>
      <c r="C93" s="459">
        <v>8811152.8899999987</v>
      </c>
      <c r="D93" s="455">
        <f t="shared" si="26"/>
        <v>0.53746646207387749</v>
      </c>
      <c r="E93" s="459">
        <v>7582712.6100000003</v>
      </c>
      <c r="F93" s="455">
        <f t="shared" si="27"/>
        <v>0.46253353792612245</v>
      </c>
      <c r="G93" s="445">
        <f t="shared" si="28"/>
        <v>16393865.5</v>
      </c>
      <c r="H93" s="460">
        <f t="shared" si="29"/>
        <v>-4.1136902029675042</v>
      </c>
      <c r="I93" s="460">
        <f t="shared" si="30"/>
        <v>-3.2653877462941239</v>
      </c>
      <c r="J93" s="461">
        <f t="shared" si="31"/>
        <v>-3.7231787270036136</v>
      </c>
      <c r="K93" s="448">
        <f>Total!C174-Género!G93</f>
        <v>0</v>
      </c>
      <c r="L93" s="425"/>
      <c r="M93" s="425"/>
      <c r="S93" s="463"/>
      <c r="T93" s="463"/>
    </row>
    <row r="94" spans="1:20" s="462" customFormat="1" ht="18.649999999999999" hidden="1" customHeight="1">
      <c r="A94" s="441">
        <v>41456</v>
      </c>
      <c r="B94" s="442">
        <v>2013</v>
      </c>
      <c r="C94" s="459">
        <v>8876145.9440000001</v>
      </c>
      <c r="D94" s="455">
        <f t="shared" si="26"/>
        <v>0.5403468659493369</v>
      </c>
      <c r="E94" s="459">
        <v>7550609.7259999998</v>
      </c>
      <c r="F94" s="455">
        <f t="shared" si="27"/>
        <v>0.4596531340506631</v>
      </c>
      <c r="G94" s="445">
        <f t="shared" si="28"/>
        <v>16426755.67</v>
      </c>
      <c r="H94" s="460">
        <f t="shared" si="29"/>
        <v>-3.588578378818795</v>
      </c>
      <c r="I94" s="460">
        <f t="shared" si="30"/>
        <v>-3.5214898838733717</v>
      </c>
      <c r="J94" s="461">
        <f t="shared" si="31"/>
        <v>-3.5577525324928132</v>
      </c>
      <c r="K94" s="448">
        <f>Total!C175-Género!G94</f>
        <v>0.10999999940395355</v>
      </c>
      <c r="L94" s="425"/>
      <c r="M94" s="425"/>
      <c r="S94" s="463"/>
      <c r="T94" s="463"/>
    </row>
    <row r="95" spans="1:20" s="462" customFormat="1" ht="18.649999999999999" hidden="1" customHeight="1">
      <c r="A95" s="441">
        <v>41487</v>
      </c>
      <c r="B95" s="442">
        <v>2013</v>
      </c>
      <c r="C95" s="459">
        <v>8822255.1559999995</v>
      </c>
      <c r="D95" s="455">
        <f t="shared" si="26"/>
        <v>0.54032485181407053</v>
      </c>
      <c r="E95" s="459">
        <v>7505432.0240000002</v>
      </c>
      <c r="F95" s="455">
        <f t="shared" si="27"/>
        <v>0.45967514818592942</v>
      </c>
      <c r="G95" s="445">
        <f t="shared" si="28"/>
        <v>16327687.18</v>
      </c>
      <c r="H95" s="460">
        <f t="shared" si="29"/>
        <v>-3.3574282725841016</v>
      </c>
      <c r="I95" s="467">
        <f t="shared" si="30"/>
        <v>-3.3705528298155656</v>
      </c>
      <c r="J95" s="461">
        <f t="shared" si="31"/>
        <v>-3.3634617481040721</v>
      </c>
      <c r="K95" s="448">
        <f>Total!C176-Género!G95</f>
        <v>0</v>
      </c>
      <c r="L95" s="425"/>
      <c r="M95" s="425"/>
      <c r="S95" s="463"/>
      <c r="T95" s="463"/>
    </row>
    <row r="96" spans="1:20" s="462" customFormat="1" ht="18.649999999999999" hidden="1" customHeight="1">
      <c r="A96" s="441">
        <v>41518</v>
      </c>
      <c r="B96" s="442">
        <v>2013</v>
      </c>
      <c r="C96" s="459">
        <v>8783067.8420000002</v>
      </c>
      <c r="D96" s="455">
        <f t="shared" si="26"/>
        <v>0.53865856993102701</v>
      </c>
      <c r="E96" s="459">
        <v>7522377.4479999999</v>
      </c>
      <c r="F96" s="455">
        <f t="shared" si="27"/>
        <v>0.46134143006897299</v>
      </c>
      <c r="G96" s="445">
        <f t="shared" si="28"/>
        <v>16305445.289999999</v>
      </c>
      <c r="H96" s="460">
        <f t="shared" si="29"/>
        <v>-2.9292972878104706</v>
      </c>
      <c r="I96" s="460">
        <f t="shared" si="30"/>
        <v>-3.0832406709416063</v>
      </c>
      <c r="J96" s="461">
        <f t="shared" si="31"/>
        <v>-3.0003784696346543</v>
      </c>
      <c r="K96" s="448">
        <f>Total!C177-Género!G96</f>
        <v>9.0000001713633537E-2</v>
      </c>
      <c r="L96" s="425"/>
      <c r="M96" s="425"/>
      <c r="S96" s="463"/>
      <c r="T96" s="463"/>
    </row>
    <row r="97" spans="1:20" s="462" customFormat="1" ht="18.649999999999999" hidden="1" customHeight="1">
      <c r="A97" s="441">
        <v>41548</v>
      </c>
      <c r="B97" s="442">
        <v>2013</v>
      </c>
      <c r="C97" s="459">
        <v>8779227.0099999998</v>
      </c>
      <c r="D97" s="455">
        <f t="shared" si="26"/>
        <v>0.53661531983333866</v>
      </c>
      <c r="E97" s="459">
        <v>7581146.4000000004</v>
      </c>
      <c r="F97" s="455">
        <f t="shared" si="27"/>
        <v>0.46338468016666134</v>
      </c>
      <c r="G97" s="445">
        <f t="shared" si="28"/>
        <v>16360373.41</v>
      </c>
      <c r="H97" s="467">
        <f t="shared" si="29"/>
        <v>-2.0664949444140888</v>
      </c>
      <c r="I97" s="460">
        <f t="shared" si="30"/>
        <v>-2.4587818129470662</v>
      </c>
      <c r="J97" s="461">
        <f t="shared" si="31"/>
        <v>-2.2486662450115347</v>
      </c>
      <c r="K97" s="448">
        <f>Total!C178-Género!G97</f>
        <v>-0.89000000059604645</v>
      </c>
      <c r="L97" s="425"/>
      <c r="M97" s="425"/>
      <c r="S97" s="463"/>
      <c r="T97" s="463"/>
    </row>
    <row r="98" spans="1:20" s="462" customFormat="1" ht="18.649999999999999" hidden="1" customHeight="1">
      <c r="A98" s="441">
        <v>41579</v>
      </c>
      <c r="B98" s="442">
        <v>2013</v>
      </c>
      <c r="C98" s="459">
        <v>8734586.9500000011</v>
      </c>
      <c r="D98" s="455">
        <f t="shared" si="26"/>
        <v>0.53607658216415444</v>
      </c>
      <c r="E98" s="459">
        <v>7558956.25</v>
      </c>
      <c r="F98" s="455">
        <f t="shared" si="27"/>
        <v>0.46392341783584551</v>
      </c>
      <c r="G98" s="445">
        <f t="shared" si="28"/>
        <v>16293543.200000001</v>
      </c>
      <c r="H98" s="460">
        <f t="shared" si="29"/>
        <v>-1.6196416185858595</v>
      </c>
      <c r="I98" s="460">
        <f t="shared" si="30"/>
        <v>-1.2244995123705422</v>
      </c>
      <c r="J98" s="461">
        <f t="shared" si="31"/>
        <v>-1.436719797954197</v>
      </c>
      <c r="K98" s="448">
        <f>Total!C179-Género!G98</f>
        <v>0</v>
      </c>
      <c r="L98" s="425"/>
      <c r="M98" s="425"/>
      <c r="S98" s="463"/>
      <c r="T98" s="463"/>
    </row>
    <row r="99" spans="1:20" s="462" customFormat="1" ht="18.649999999999999" hidden="1" customHeight="1">
      <c r="A99" s="441">
        <v>41609</v>
      </c>
      <c r="B99" s="442">
        <v>2013</v>
      </c>
      <c r="C99" s="459">
        <v>8765925.2859999985</v>
      </c>
      <c r="D99" s="455">
        <f t="shared" si="26"/>
        <v>0.53589181003101138</v>
      </c>
      <c r="E99" s="459">
        <v>7591714.6739999996</v>
      </c>
      <c r="F99" s="455">
        <f t="shared" si="27"/>
        <v>0.46410818996898873</v>
      </c>
      <c r="G99" s="445">
        <f t="shared" si="28"/>
        <v>16357639.959999997</v>
      </c>
      <c r="H99" s="460">
        <f t="shared" si="29"/>
        <v>-0.86155631492729867</v>
      </c>
      <c r="I99" s="460">
        <f t="shared" si="30"/>
        <v>-0.11658755862713122</v>
      </c>
      <c r="J99" s="461">
        <f t="shared" si="31"/>
        <v>-0.5171969218401955</v>
      </c>
      <c r="K99" s="448">
        <f>Total!C180-Género!G99</f>
        <v>9.0000003576278687E-2</v>
      </c>
      <c r="L99" s="425"/>
      <c r="M99" s="425"/>
      <c r="S99" s="463"/>
      <c r="T99" s="463"/>
    </row>
    <row r="100" spans="1:20" s="465" customFormat="1" ht="18.649999999999999" hidden="1" customHeight="1">
      <c r="A100" s="427">
        <v>2014</v>
      </c>
      <c r="B100" s="471">
        <v>2014</v>
      </c>
      <c r="C100" s="472"/>
      <c r="D100" s="473"/>
      <c r="E100" s="472"/>
      <c r="F100" s="473"/>
      <c r="G100" s="474"/>
      <c r="H100" s="475"/>
      <c r="I100" s="475"/>
      <c r="J100" s="476"/>
      <c r="K100" s="448">
        <f>Total!C181-Género!G100</f>
        <v>0</v>
      </c>
      <c r="L100" s="425"/>
      <c r="M100" s="425"/>
      <c r="S100" s="466"/>
      <c r="T100" s="463"/>
    </row>
    <row r="101" spans="1:20" s="468" customFormat="1" ht="17.25" hidden="1" customHeight="1">
      <c r="A101" s="441">
        <v>41640</v>
      </c>
      <c r="B101" s="442">
        <v>2014</v>
      </c>
      <c r="C101" s="459">
        <v>8670133</v>
      </c>
      <c r="D101" s="455">
        <f>C101/$G101</f>
        <v>0.53606666725227914</v>
      </c>
      <c r="E101" s="459">
        <v>7503476.608</v>
      </c>
      <c r="F101" s="455">
        <f>E101/$G101</f>
        <v>0.46393333274772092</v>
      </c>
      <c r="G101" s="445">
        <f>C101+E101</f>
        <v>16173609.607999999</v>
      </c>
      <c r="H101" s="460">
        <f t="shared" ref="H101:H112" si="32">C101/C88*100-100</f>
        <v>-0.28033500590719029</v>
      </c>
      <c r="I101" s="460">
        <f t="shared" ref="I101:I112" si="33">E101/E88*100-100</f>
        <v>0.2477699997411662</v>
      </c>
      <c r="J101" s="461">
        <f t="shared" ref="J101:J112" si="34">G101/G88*100-100</f>
        <v>-3.6023080786947048E-2</v>
      </c>
      <c r="K101" s="448">
        <f>Total!C182-Género!G101</f>
        <v>-8.7999999523162842E-2</v>
      </c>
      <c r="L101" s="425"/>
      <c r="M101" s="425"/>
      <c r="S101" s="463"/>
      <c r="T101" s="463"/>
    </row>
    <row r="102" spans="1:20" s="468" customFormat="1" ht="18.649999999999999" hidden="1" customHeight="1">
      <c r="A102" s="441">
        <v>41671</v>
      </c>
      <c r="B102" s="442">
        <v>2014</v>
      </c>
      <c r="C102" s="459">
        <v>8687900.4300000016</v>
      </c>
      <c r="D102" s="455">
        <f>C102/$G102</f>
        <v>0.53588315005545362</v>
      </c>
      <c r="E102" s="459">
        <v>7524403.3700000001</v>
      </c>
      <c r="F102" s="455">
        <f>E102/$G102</f>
        <v>0.46411684994454644</v>
      </c>
      <c r="G102" s="445">
        <f>C102+E102</f>
        <v>16212303.800000001</v>
      </c>
      <c r="H102" s="460">
        <f t="shared" si="32"/>
        <v>0.17760015503540671</v>
      </c>
      <c r="I102" s="460">
        <f t="shared" si="33"/>
        <v>0.61718769780286209</v>
      </c>
      <c r="J102" s="461">
        <f t="shared" si="34"/>
        <v>0.38114151329699553</v>
      </c>
      <c r="K102" s="448">
        <f>Total!C183-Género!G102</f>
        <v>0</v>
      </c>
      <c r="L102" s="425"/>
      <c r="M102" s="425"/>
      <c r="S102" s="463"/>
      <c r="T102" s="463"/>
    </row>
    <row r="103" spans="1:20" s="468" customFormat="1" ht="18.649999999999999" hidden="1" customHeight="1">
      <c r="A103" s="441">
        <v>41699</v>
      </c>
      <c r="B103" s="442">
        <v>2014</v>
      </c>
      <c r="C103" s="459">
        <v>8721567.0839999989</v>
      </c>
      <c r="D103" s="455">
        <f>C103/$G103</f>
        <v>0.53518733925331008</v>
      </c>
      <c r="E103" s="459">
        <v>7574721.0460000001</v>
      </c>
      <c r="F103" s="455">
        <f>E103/$G103</f>
        <v>0.46481266074668998</v>
      </c>
      <c r="G103" s="445">
        <f>C103+E103</f>
        <v>16296288.129999999</v>
      </c>
      <c r="H103" s="460">
        <f t="shared" si="32"/>
        <v>0.54038931737795792</v>
      </c>
      <c r="I103" s="460">
        <f t="shared" si="33"/>
        <v>0.90768670509122273</v>
      </c>
      <c r="J103" s="461">
        <f t="shared" si="34"/>
        <v>0.71078065051037242</v>
      </c>
      <c r="K103" s="448">
        <f>Total!C184-Género!G103</f>
        <v>0.10000000149011612</v>
      </c>
      <c r="L103" s="425"/>
      <c r="M103" s="425"/>
      <c r="S103" s="463"/>
      <c r="T103" s="463"/>
    </row>
    <row r="104" spans="1:20" s="468" customFormat="1" ht="18.649999999999999" customHeight="1">
      <c r="A104" s="441">
        <v>41730</v>
      </c>
      <c r="B104" s="442">
        <v>2014</v>
      </c>
      <c r="C104" s="459">
        <v>8777482.1600000001</v>
      </c>
      <c r="D104" s="455">
        <f>C104/$G104</f>
        <v>0.53423334585175519</v>
      </c>
      <c r="E104" s="459">
        <v>7652570.79</v>
      </c>
      <c r="F104" s="455">
        <f>E104/$G104</f>
        <v>0.46576665414824486</v>
      </c>
      <c r="G104" s="445">
        <f>C104+E104</f>
        <v>16430052.949999999</v>
      </c>
      <c r="H104" s="460">
        <f t="shared" si="32"/>
        <v>0.92690362030813844</v>
      </c>
      <c r="I104" s="460">
        <f t="shared" si="33"/>
        <v>1.5538373963885022</v>
      </c>
      <c r="J104" s="461">
        <f t="shared" si="34"/>
        <v>1.2179426459105969</v>
      </c>
      <c r="K104" s="448">
        <f>Total!C185-Género!G104</f>
        <v>0</v>
      </c>
      <c r="L104" s="425"/>
      <c r="M104" s="425"/>
      <c r="S104" s="463"/>
      <c r="T104" s="463"/>
    </row>
    <row r="105" spans="1:20" s="468" customFormat="1" ht="18.649999999999999" hidden="1" customHeight="1">
      <c r="A105" s="441">
        <v>41760</v>
      </c>
      <c r="B105" s="442">
        <v>2014</v>
      </c>
      <c r="C105" s="459">
        <v>8894608.7239999995</v>
      </c>
      <c r="D105" s="455">
        <f>C105/$G105</f>
        <v>0.53490552987411621</v>
      </c>
      <c r="E105" s="459">
        <v>7733764.3760000002</v>
      </c>
      <c r="F105" s="455">
        <f>E105/$G105</f>
        <v>0.46509447012588384</v>
      </c>
      <c r="G105" s="445">
        <f>C105+E105</f>
        <v>16628373.1</v>
      </c>
      <c r="H105" s="460">
        <f t="shared" si="32"/>
        <v>1.4005141272121193</v>
      </c>
      <c r="I105" s="460">
        <f t="shared" si="33"/>
        <v>1.8236437649089794</v>
      </c>
      <c r="J105" s="461">
        <f t="shared" si="34"/>
        <v>1.5968710967602959</v>
      </c>
      <c r="K105" s="448">
        <f>Total!C186-Género!G105</f>
        <v>0.13000000081956387</v>
      </c>
      <c r="L105" s="425"/>
      <c r="M105" s="425"/>
      <c r="S105" s="463"/>
      <c r="T105" s="463"/>
    </row>
    <row r="106" spans="1:20" s="468" customFormat="1" ht="18.649999999999999" hidden="1" customHeight="1">
      <c r="A106" s="441">
        <v>41791</v>
      </c>
      <c r="B106" s="442">
        <v>2014</v>
      </c>
      <c r="C106" s="459">
        <v>8958649.9159999993</v>
      </c>
      <c r="D106" s="455">
        <f t="shared" ref="D106:D112" si="35">C106/$G106</f>
        <v>0.53692853497224813</v>
      </c>
      <c r="E106" s="459">
        <v>7726345.074</v>
      </c>
      <c r="F106" s="455">
        <f t="shared" ref="F106:F112" si="36">E106/$G106</f>
        <v>0.46307146502775193</v>
      </c>
      <c r="G106" s="445">
        <f t="shared" ref="G106:G120" si="37">C106+E106</f>
        <v>16684994.989999998</v>
      </c>
      <c r="H106" s="460">
        <f t="shared" si="32"/>
        <v>1.673981008403544</v>
      </c>
      <c r="I106" s="460">
        <f t="shared" si="33"/>
        <v>1.894209518247834</v>
      </c>
      <c r="J106" s="461">
        <f t="shared" si="34"/>
        <v>1.7758440802140285</v>
      </c>
      <c r="K106" s="448">
        <f>Total!C187-Género!G106</f>
        <v>0.10000000149011612</v>
      </c>
      <c r="L106" s="425"/>
      <c r="M106" s="425"/>
      <c r="S106" s="463"/>
      <c r="T106" s="463"/>
    </row>
    <row r="107" spans="1:20" s="462" customFormat="1" ht="18.649999999999999" hidden="1" customHeight="1">
      <c r="A107" s="441">
        <v>41821</v>
      </c>
      <c r="B107" s="442">
        <v>2014</v>
      </c>
      <c r="C107" s="459">
        <v>9036921.5640000012</v>
      </c>
      <c r="D107" s="455">
        <f t="shared" si="35"/>
        <v>0.53961104836012364</v>
      </c>
      <c r="E107" s="459">
        <v>7710180.9859999996</v>
      </c>
      <c r="F107" s="455">
        <f t="shared" si="36"/>
        <v>0.46038895163987631</v>
      </c>
      <c r="G107" s="445">
        <f t="shared" si="37"/>
        <v>16747102.550000001</v>
      </c>
      <c r="H107" s="460">
        <f t="shared" si="32"/>
        <v>1.8113224029251143</v>
      </c>
      <c r="I107" s="460">
        <f t="shared" si="33"/>
        <v>2.1133559512489057</v>
      </c>
      <c r="J107" s="461">
        <f t="shared" si="34"/>
        <v>1.9501530700005958</v>
      </c>
      <c r="K107" s="448">
        <f>Total!C188-Género!G107</f>
        <v>9.999999962747097E-2</v>
      </c>
      <c r="L107" s="425"/>
      <c r="M107" s="425"/>
      <c r="S107" s="463"/>
      <c r="T107" s="463"/>
    </row>
    <row r="108" spans="1:20" s="462" customFormat="1" ht="18.649999999999999" hidden="1" customHeight="1">
      <c r="A108" s="441">
        <v>41852</v>
      </c>
      <c r="B108" s="442">
        <v>2014</v>
      </c>
      <c r="C108" s="459">
        <v>8987092.9700000007</v>
      </c>
      <c r="D108" s="455">
        <f t="shared" si="35"/>
        <v>0.53978088858474937</v>
      </c>
      <c r="E108" s="459">
        <v>7662427.5300000003</v>
      </c>
      <c r="F108" s="455">
        <f t="shared" si="36"/>
        <v>0.46021911141525068</v>
      </c>
      <c r="G108" s="445">
        <f t="shared" si="37"/>
        <v>16649520.5</v>
      </c>
      <c r="H108" s="460">
        <f t="shared" si="32"/>
        <v>1.8684317227879603</v>
      </c>
      <c r="I108" s="467">
        <f t="shared" si="33"/>
        <v>2.0917584157444651</v>
      </c>
      <c r="J108" s="461">
        <f t="shared" si="34"/>
        <v>1.9710894534666181</v>
      </c>
      <c r="K108" s="448">
        <f>Total!C189-Género!G108</f>
        <v>0</v>
      </c>
      <c r="L108" s="425"/>
      <c r="M108" s="425"/>
      <c r="S108" s="463"/>
      <c r="T108" s="463"/>
    </row>
    <row r="109" spans="1:20" s="462" customFormat="1" ht="18.649999999999999" hidden="1" customHeight="1">
      <c r="A109" s="441">
        <v>41883</v>
      </c>
      <c r="B109" s="442">
        <v>2014</v>
      </c>
      <c r="C109" s="459">
        <v>8969953.5319999997</v>
      </c>
      <c r="D109" s="455">
        <f t="shared" si="35"/>
        <v>0.53835754944154901</v>
      </c>
      <c r="E109" s="459">
        <v>7691749.3480000002</v>
      </c>
      <c r="F109" s="455">
        <f t="shared" si="36"/>
        <v>0.46164245055845099</v>
      </c>
      <c r="G109" s="445">
        <f t="shared" si="37"/>
        <v>16661702.879999999</v>
      </c>
      <c r="H109" s="460">
        <f t="shared" si="32"/>
        <v>2.1277951322011432</v>
      </c>
      <c r="I109" s="460">
        <f t="shared" si="33"/>
        <v>2.2515740691133885</v>
      </c>
      <c r="J109" s="461">
        <f t="shared" si="34"/>
        <v>2.1848994839686497</v>
      </c>
      <c r="K109" s="448">
        <f>Total!C190-Género!G109</f>
        <v>7.0000000298023224E-2</v>
      </c>
      <c r="L109" s="425"/>
      <c r="M109" s="425"/>
      <c r="S109" s="463"/>
      <c r="T109" s="463"/>
    </row>
    <row r="110" spans="1:20" s="462" customFormat="1" ht="18.649999999999999" hidden="1" customHeight="1">
      <c r="A110" s="441">
        <v>41913</v>
      </c>
      <c r="B110" s="442">
        <v>2014</v>
      </c>
      <c r="C110" s="459">
        <v>8948686.4299999997</v>
      </c>
      <c r="D110" s="455">
        <f t="shared" si="35"/>
        <v>0.53615385398509974</v>
      </c>
      <c r="E110" s="459">
        <v>7741833.21</v>
      </c>
      <c r="F110" s="455">
        <f t="shared" si="36"/>
        <v>0.46384614601490021</v>
      </c>
      <c r="G110" s="445">
        <f t="shared" si="37"/>
        <v>16690519.640000001</v>
      </c>
      <c r="H110" s="467">
        <f t="shared" si="32"/>
        <v>1.9302316685395908</v>
      </c>
      <c r="I110" s="460">
        <f t="shared" si="33"/>
        <v>2.1195581976889457</v>
      </c>
      <c r="J110" s="461">
        <f t="shared" si="34"/>
        <v>2.0179626816965168</v>
      </c>
      <c r="K110" s="448">
        <f>Total!C191-Género!G110</f>
        <v>8.9999999850988388E-2</v>
      </c>
      <c r="L110" s="425"/>
      <c r="M110" s="425"/>
      <c r="S110" s="463"/>
      <c r="T110" s="463"/>
    </row>
    <row r="111" spans="1:20" s="462" customFormat="1" ht="18.649999999999999" hidden="1" customHeight="1">
      <c r="A111" s="441">
        <v>41944</v>
      </c>
      <c r="B111" s="442">
        <v>2014</v>
      </c>
      <c r="C111" s="459">
        <v>8955850.7599999998</v>
      </c>
      <c r="D111" s="455">
        <f t="shared" si="35"/>
        <v>0.53641494680350332</v>
      </c>
      <c r="E111" s="459">
        <v>7739900.9400000004</v>
      </c>
      <c r="F111" s="455">
        <f t="shared" si="36"/>
        <v>0.46358505319649673</v>
      </c>
      <c r="G111" s="445">
        <f t="shared" si="37"/>
        <v>16695751.699999999</v>
      </c>
      <c r="H111" s="460">
        <f t="shared" si="32"/>
        <v>2.5331914521727725</v>
      </c>
      <c r="I111" s="460">
        <f t="shared" si="33"/>
        <v>2.3937787707132259</v>
      </c>
      <c r="J111" s="461">
        <f t="shared" si="34"/>
        <v>2.4685146445004023</v>
      </c>
      <c r="K111" s="448">
        <f>Total!C192-Género!G111</f>
        <v>0</v>
      </c>
      <c r="L111" s="425"/>
      <c r="M111" s="425"/>
      <c r="S111" s="463"/>
      <c r="T111" s="463"/>
    </row>
    <row r="112" spans="1:20" s="462" customFormat="1" ht="18.649999999999999" hidden="1" customHeight="1">
      <c r="A112" s="441">
        <v>41974</v>
      </c>
      <c r="B112" s="442">
        <v>2014</v>
      </c>
      <c r="C112" s="477">
        <v>8991094.716</v>
      </c>
      <c r="D112" s="478">
        <f t="shared" si="35"/>
        <v>0.53597495227476788</v>
      </c>
      <c r="E112" s="477">
        <v>7784119.6439999994</v>
      </c>
      <c r="F112" s="478">
        <f t="shared" si="36"/>
        <v>0.46402504772523212</v>
      </c>
      <c r="G112" s="479">
        <f t="shared" si="37"/>
        <v>16775214.359999999</v>
      </c>
      <c r="H112" s="467">
        <f t="shared" si="32"/>
        <v>2.5686898148632196</v>
      </c>
      <c r="I112" s="467">
        <f t="shared" si="33"/>
        <v>2.5344072882368209</v>
      </c>
      <c r="J112" s="480">
        <f t="shared" si="34"/>
        <v>2.5527790134830752</v>
      </c>
      <c r="K112" s="448">
        <f>Total!C193-Género!G112</f>
        <v>0.1100000012665987</v>
      </c>
      <c r="L112" s="425"/>
      <c r="M112" s="425"/>
      <c r="S112" s="463"/>
      <c r="T112" s="463"/>
    </row>
    <row r="113" spans="1:20" s="465" customFormat="1" ht="33" hidden="1" customHeight="1">
      <c r="A113" s="427">
        <v>2015</v>
      </c>
      <c r="B113" s="471">
        <v>2015</v>
      </c>
      <c r="C113" s="472"/>
      <c r="D113" s="473"/>
      <c r="E113" s="472"/>
      <c r="F113" s="473"/>
      <c r="G113" s="474"/>
      <c r="H113" s="475"/>
      <c r="I113" s="475"/>
      <c r="J113" s="476"/>
      <c r="K113" s="448">
        <f>Total!C194-Género!G113</f>
        <v>0</v>
      </c>
      <c r="L113" s="425"/>
      <c r="M113" s="425"/>
      <c r="S113" s="466"/>
      <c r="T113" s="463"/>
    </row>
    <row r="114" spans="1:20" s="468" customFormat="1" ht="19.149999999999999" hidden="1" customHeight="1">
      <c r="A114" s="441">
        <v>42005</v>
      </c>
      <c r="B114" s="442">
        <v>2015</v>
      </c>
      <c r="C114" s="459">
        <v>8875684.5899999999</v>
      </c>
      <c r="D114" s="455">
        <f t="shared" ref="D114:D125" si="38">C114/$G114</f>
        <v>0.53547616214590465</v>
      </c>
      <c r="E114" s="459">
        <v>7699627.6599999992</v>
      </c>
      <c r="F114" s="455">
        <f t="shared" ref="F114:F125" si="39">E114/$G114</f>
        <v>0.46452383785409529</v>
      </c>
      <c r="G114" s="445">
        <f t="shared" si="37"/>
        <v>16575312.25</v>
      </c>
      <c r="H114" s="460">
        <f t="shared" ref="H114:H125" si="40">C114/C101*100-100</f>
        <v>2.3708008862147807</v>
      </c>
      <c r="I114" s="460">
        <f t="shared" ref="I114:I125" si="41">E114/E101*100-100</f>
        <v>2.6141355833756847</v>
      </c>
      <c r="J114" s="461">
        <f t="shared" ref="J114:J125" si="42">G114/G101*100-100</f>
        <v>2.4836919632418102</v>
      </c>
      <c r="K114" s="448">
        <f>Total!C195-Género!G114</f>
        <v>0</v>
      </c>
      <c r="L114" s="425"/>
      <c r="M114" s="425"/>
      <c r="S114" s="463"/>
      <c r="T114" s="463"/>
    </row>
    <row r="115" spans="1:20" s="468" customFormat="1" ht="19.149999999999999" hidden="1" customHeight="1">
      <c r="A115" s="441">
        <v>42036</v>
      </c>
      <c r="B115" s="442">
        <v>2014.5384615384601</v>
      </c>
      <c r="C115" s="459">
        <v>8936123.8699999992</v>
      </c>
      <c r="D115" s="455">
        <f t="shared" si="38"/>
        <v>0.53598878928048799</v>
      </c>
      <c r="E115" s="459">
        <v>7736097.7299999995</v>
      </c>
      <c r="F115" s="455">
        <f t="shared" si="39"/>
        <v>0.46401121071951207</v>
      </c>
      <c r="G115" s="445">
        <f t="shared" si="37"/>
        <v>16672221.599999998</v>
      </c>
      <c r="H115" s="460">
        <f t="shared" si="40"/>
        <v>2.8571165381092953</v>
      </c>
      <c r="I115" s="460">
        <f t="shared" si="41"/>
        <v>2.8134371536224592</v>
      </c>
      <c r="J115" s="461">
        <f t="shared" si="42"/>
        <v>2.8368441997737506</v>
      </c>
      <c r="K115" s="448">
        <f>Total!C196-Género!G115</f>
        <v>0</v>
      </c>
      <c r="L115" s="425"/>
      <c r="M115" s="425"/>
      <c r="S115" s="463"/>
      <c r="T115" s="463"/>
    </row>
    <row r="116" spans="1:20" s="468" customFormat="1" ht="19.149999999999999" hidden="1" customHeight="1">
      <c r="A116" s="441">
        <v>42064</v>
      </c>
      <c r="B116" s="442">
        <v>2014.59120879121</v>
      </c>
      <c r="C116" s="459">
        <v>9021599.3100000005</v>
      </c>
      <c r="D116" s="455">
        <f t="shared" si="38"/>
        <v>0.53595353052412842</v>
      </c>
      <c r="E116" s="459">
        <v>7811202.0359999994</v>
      </c>
      <c r="F116" s="455">
        <f t="shared" si="39"/>
        <v>0.46404646947587158</v>
      </c>
      <c r="G116" s="445">
        <f t="shared" si="37"/>
        <v>16832801.346000001</v>
      </c>
      <c r="H116" s="460">
        <f t="shared" si="40"/>
        <v>3.4401183079864239</v>
      </c>
      <c r="I116" s="460">
        <f t="shared" si="41"/>
        <v>3.1219762228059693</v>
      </c>
      <c r="J116" s="461">
        <f t="shared" si="42"/>
        <v>3.2922418388781978</v>
      </c>
      <c r="K116" s="448">
        <f>Total!C197-Género!G116</f>
        <v>-0.84600000083446503</v>
      </c>
      <c r="L116" s="425"/>
      <c r="M116" s="425"/>
      <c r="S116" s="463"/>
      <c r="T116" s="463"/>
    </row>
    <row r="117" spans="1:20" s="468" customFormat="1" ht="19.149999999999999" customHeight="1">
      <c r="A117" s="441">
        <v>42095</v>
      </c>
      <c r="B117" s="442">
        <v>2014.6439560439601</v>
      </c>
      <c r="C117" s="459">
        <v>9114263.7899999991</v>
      </c>
      <c r="D117" s="455">
        <f t="shared" si="38"/>
        <v>0.53587166189882662</v>
      </c>
      <c r="E117" s="459">
        <v>7894032.1100000003</v>
      </c>
      <c r="F117" s="455">
        <f t="shared" si="39"/>
        <v>0.46412833810117338</v>
      </c>
      <c r="G117" s="445">
        <f t="shared" si="37"/>
        <v>17008295.899999999</v>
      </c>
      <c r="H117" s="460">
        <f t="shared" si="40"/>
        <v>3.8368819652491197</v>
      </c>
      <c r="I117" s="460">
        <f t="shared" si="41"/>
        <v>3.1552967836054506</v>
      </c>
      <c r="J117" s="461">
        <f t="shared" si="42"/>
        <v>3.5194223156779287</v>
      </c>
      <c r="K117" s="448">
        <f>Total!C198-Género!G117</f>
        <v>0</v>
      </c>
      <c r="L117" s="425"/>
      <c r="M117" s="425"/>
      <c r="S117" s="463"/>
      <c r="T117" s="463"/>
    </row>
    <row r="118" spans="1:20" s="468" customFormat="1" ht="19.149999999999999" hidden="1" customHeight="1">
      <c r="A118" s="441">
        <v>42125</v>
      </c>
      <c r="B118" s="442">
        <v>2014.6967032967</v>
      </c>
      <c r="C118" s="459">
        <v>9239361.9299999997</v>
      </c>
      <c r="D118" s="455">
        <f t="shared" si="38"/>
        <v>0.53650748493564115</v>
      </c>
      <c r="E118" s="459">
        <v>7981948.4699999997</v>
      </c>
      <c r="F118" s="455">
        <f t="shared" si="39"/>
        <v>0.4634925150643589</v>
      </c>
      <c r="G118" s="445">
        <f t="shared" si="37"/>
        <v>17221310.399999999</v>
      </c>
      <c r="H118" s="460">
        <f t="shared" si="40"/>
        <v>3.8759794466255215</v>
      </c>
      <c r="I118" s="460">
        <f t="shared" si="41"/>
        <v>3.2090982079850079</v>
      </c>
      <c r="J118" s="461">
        <f t="shared" si="42"/>
        <v>3.5658166703031071</v>
      </c>
      <c r="K118" s="448">
        <f>Total!C199-Género!G118</f>
        <v>0</v>
      </c>
      <c r="L118" s="425"/>
      <c r="M118" s="425"/>
      <c r="S118" s="463"/>
      <c r="T118" s="463"/>
    </row>
    <row r="119" spans="1:20" s="468" customFormat="1" ht="19.149999999999999" hidden="1" customHeight="1">
      <c r="A119" s="441">
        <v>42156</v>
      </c>
      <c r="B119" s="442">
        <v>2014.7494505494501</v>
      </c>
      <c r="C119" s="459">
        <v>9291629.8660000004</v>
      </c>
      <c r="D119" s="455">
        <f t="shared" si="38"/>
        <v>0.53844558334226766</v>
      </c>
      <c r="E119" s="459">
        <v>7964765.4939999999</v>
      </c>
      <c r="F119" s="455">
        <f t="shared" si="39"/>
        <v>0.46155441665773239</v>
      </c>
      <c r="G119" s="445">
        <f t="shared" si="37"/>
        <v>17256395.359999999</v>
      </c>
      <c r="H119" s="460">
        <f t="shared" si="40"/>
        <v>3.7168541367522892</v>
      </c>
      <c r="I119" s="460">
        <f t="shared" si="41"/>
        <v>3.0858111787203342</v>
      </c>
      <c r="J119" s="461">
        <f t="shared" si="42"/>
        <v>3.4246361496809783</v>
      </c>
      <c r="K119" s="448">
        <f>Total!C200-Género!G119</f>
        <v>8.9999999850988388E-2</v>
      </c>
      <c r="L119" s="425"/>
      <c r="M119" s="425"/>
      <c r="S119" s="463"/>
      <c r="T119" s="463"/>
    </row>
    <row r="120" spans="1:20" s="468" customFormat="1" ht="19" hidden="1" customHeight="1">
      <c r="A120" s="441">
        <v>42186</v>
      </c>
      <c r="B120" s="442">
        <v>2014.8021978022</v>
      </c>
      <c r="C120" s="459">
        <v>9368178.4299999997</v>
      </c>
      <c r="D120" s="455">
        <f t="shared" si="38"/>
        <v>0.5410382019024238</v>
      </c>
      <c r="E120" s="459">
        <v>7947010.0300000003</v>
      </c>
      <c r="F120" s="455">
        <f t="shared" si="39"/>
        <v>0.45896179809757609</v>
      </c>
      <c r="G120" s="445">
        <f t="shared" si="37"/>
        <v>17315188.460000001</v>
      </c>
      <c r="H120" s="460">
        <f t="shared" si="40"/>
        <v>3.6655941257652529</v>
      </c>
      <c r="I120" s="460">
        <f t="shared" si="41"/>
        <v>3.0716405286728161</v>
      </c>
      <c r="J120" s="461">
        <f t="shared" si="42"/>
        <v>3.3921444518771438</v>
      </c>
      <c r="K120" s="448">
        <f>Total!C201-Género!G120</f>
        <v>-0.90000000223517418</v>
      </c>
      <c r="L120" s="425"/>
      <c r="M120" s="425"/>
      <c r="S120" s="463"/>
      <c r="T120" s="463"/>
    </row>
    <row r="121" spans="1:20" s="462" customFormat="1" ht="19.149999999999999" hidden="1" customHeight="1">
      <c r="A121" s="441">
        <v>42217</v>
      </c>
      <c r="B121" s="442">
        <v>2014.8549450549399</v>
      </c>
      <c r="C121" s="459">
        <v>9298858.3420000002</v>
      </c>
      <c r="D121" s="455">
        <f t="shared" si="38"/>
        <v>0.54123235573539108</v>
      </c>
      <c r="E121" s="459">
        <v>7882040.4780000001</v>
      </c>
      <c r="F121" s="455">
        <f t="shared" si="39"/>
        <v>0.45876764426460898</v>
      </c>
      <c r="G121" s="445">
        <f>C121+E121</f>
        <v>17180898.82</v>
      </c>
      <c r="H121" s="460">
        <f t="shared" si="40"/>
        <v>3.4690346816340849</v>
      </c>
      <c r="I121" s="467">
        <f t="shared" si="41"/>
        <v>2.8661014690210038</v>
      </c>
      <c r="J121" s="461">
        <f t="shared" si="42"/>
        <v>3.1915532942825564</v>
      </c>
      <c r="K121" s="448">
        <f>Total!C202-Género!G121</f>
        <v>7.9999998211860657E-2</v>
      </c>
      <c r="L121" s="425"/>
      <c r="M121" s="425"/>
      <c r="S121" s="463"/>
      <c r="T121" s="463"/>
    </row>
    <row r="122" spans="1:20" s="462" customFormat="1" ht="19.149999999999999" hidden="1" customHeight="1">
      <c r="A122" s="441">
        <v>42248</v>
      </c>
      <c r="B122" s="442">
        <v>2014.90769230769</v>
      </c>
      <c r="C122" s="459">
        <v>9274173.4360000007</v>
      </c>
      <c r="D122" s="455">
        <f t="shared" si="38"/>
        <v>0.53951561012830296</v>
      </c>
      <c r="E122" s="459">
        <v>7915641.3940000003</v>
      </c>
      <c r="F122" s="455">
        <f t="shared" si="39"/>
        <v>0.46048438987169704</v>
      </c>
      <c r="G122" s="445">
        <f>C122+E122</f>
        <v>17189814.830000002</v>
      </c>
      <c r="H122" s="460">
        <f t="shared" si="40"/>
        <v>3.3915438125148256</v>
      </c>
      <c r="I122" s="460">
        <f t="shared" si="41"/>
        <v>2.9108078782912514</v>
      </c>
      <c r="J122" s="461">
        <f t="shared" si="42"/>
        <v>3.1696156977683643</v>
      </c>
      <c r="K122" s="448">
        <f>Total!C203-Género!G122</f>
        <v>0.16999999806284904</v>
      </c>
      <c r="L122" s="425"/>
      <c r="M122" s="425"/>
      <c r="S122" s="463"/>
      <c r="T122" s="463"/>
    </row>
    <row r="123" spans="1:20" s="462" customFormat="1" ht="19.149999999999999" hidden="1" customHeight="1">
      <c r="A123" s="441">
        <v>42278</v>
      </c>
      <c r="B123" s="442">
        <v>2014.9604395604399</v>
      </c>
      <c r="C123" s="459">
        <v>9248559</v>
      </c>
      <c r="D123" s="455">
        <f t="shared" si="38"/>
        <v>0.53703665470844231</v>
      </c>
      <c r="E123" s="459">
        <v>7972907.9500000002</v>
      </c>
      <c r="F123" s="455">
        <f t="shared" si="39"/>
        <v>0.4629633452915578</v>
      </c>
      <c r="G123" s="445">
        <f>C123+E123</f>
        <v>17221466.949999999</v>
      </c>
      <c r="H123" s="467">
        <f t="shared" si="40"/>
        <v>3.3510233300241055</v>
      </c>
      <c r="I123" s="460">
        <f t="shared" si="41"/>
        <v>2.9847548213971464</v>
      </c>
      <c r="J123" s="461">
        <f t="shared" si="42"/>
        <v>3.1811310938908406</v>
      </c>
      <c r="K123" s="448">
        <f>Total!C204-Género!G123</f>
        <v>-0.42999999970197678</v>
      </c>
      <c r="L123" s="425"/>
      <c r="M123" s="425"/>
      <c r="S123" s="463"/>
      <c r="T123" s="463"/>
    </row>
    <row r="124" spans="1:20" s="462" customFormat="1" ht="19.149999999999999" hidden="1" customHeight="1">
      <c r="A124" s="441">
        <v>42309</v>
      </c>
      <c r="B124" s="442">
        <v>2015.01318681319</v>
      </c>
      <c r="C124" s="459">
        <v>9255015.6160000004</v>
      </c>
      <c r="D124" s="455">
        <f t="shared" si="38"/>
        <v>0.53736104039675614</v>
      </c>
      <c r="E124" s="459">
        <v>7968070.7639999995</v>
      </c>
      <c r="F124" s="455">
        <f t="shared" si="39"/>
        <v>0.46263895960324386</v>
      </c>
      <c r="G124" s="445">
        <f>C124+E124</f>
        <v>17223086.379999999</v>
      </c>
      <c r="H124" s="460">
        <f t="shared" si="40"/>
        <v>3.3404403893840851</v>
      </c>
      <c r="I124" s="460">
        <f t="shared" si="41"/>
        <v>2.947968272059029</v>
      </c>
      <c r="J124" s="461">
        <f t="shared" si="42"/>
        <v>3.1584961819958011</v>
      </c>
      <c r="K124" s="448">
        <f>Total!C205-Género!G124</f>
        <v>8.9999999850988388E-2</v>
      </c>
      <c r="L124" s="425"/>
      <c r="M124" s="425"/>
      <c r="S124" s="463"/>
      <c r="T124" s="463"/>
    </row>
    <row r="125" spans="1:20" s="462" customFormat="1" ht="19.149999999999999" hidden="1" customHeight="1">
      <c r="A125" s="441">
        <v>42339</v>
      </c>
      <c r="B125" s="442">
        <v>2015.0659340659299</v>
      </c>
      <c r="C125" s="477">
        <v>9287654.0680000018</v>
      </c>
      <c r="D125" s="478">
        <f t="shared" si="38"/>
        <v>0.53659807501905477</v>
      </c>
      <c r="E125" s="477">
        <v>8020745.8320000004</v>
      </c>
      <c r="F125" s="478">
        <f t="shared" si="39"/>
        <v>0.46340192498094518</v>
      </c>
      <c r="G125" s="445">
        <f>C125+E125</f>
        <v>17308399.900000002</v>
      </c>
      <c r="H125" s="460">
        <f t="shared" si="40"/>
        <v>3.2983675666575181</v>
      </c>
      <c r="I125" s="460">
        <f t="shared" si="41"/>
        <v>3.0398580548847605</v>
      </c>
      <c r="J125" s="461">
        <f t="shared" si="42"/>
        <v>3.1784126781197415</v>
      </c>
      <c r="K125" s="448">
        <f>Total!C206-Género!G125</f>
        <v>9.9999997764825821E-2</v>
      </c>
      <c r="L125" s="425"/>
      <c r="M125" s="425"/>
      <c r="S125" s="463"/>
      <c r="T125" s="463"/>
    </row>
    <row r="126" spans="1:20" s="465" customFormat="1" ht="19.149999999999999" hidden="1" customHeight="1">
      <c r="A126" s="427">
        <v>2016</v>
      </c>
      <c r="B126" s="442">
        <v>2015.11868131868</v>
      </c>
      <c r="C126" s="472"/>
      <c r="D126" s="473"/>
      <c r="E126" s="472"/>
      <c r="F126" s="473"/>
      <c r="G126" s="474"/>
      <c r="H126" s="475"/>
      <c r="I126" s="475"/>
      <c r="J126" s="476"/>
      <c r="K126" s="448">
        <f>Total!C207-Género!G126</f>
        <v>0</v>
      </c>
      <c r="L126" s="425"/>
      <c r="M126" s="425"/>
      <c r="S126" s="466"/>
      <c r="T126" s="463"/>
    </row>
    <row r="127" spans="1:20" s="468" customFormat="1" ht="19.149999999999999" hidden="1" customHeight="1">
      <c r="A127" s="441">
        <v>42370</v>
      </c>
      <c r="B127" s="442">
        <v>2016</v>
      </c>
      <c r="C127" s="459">
        <v>9174618.3790000007</v>
      </c>
      <c r="D127" s="455">
        <f t="shared" ref="D127:D138" si="43">C127/$G127</f>
        <v>0.53639071572099939</v>
      </c>
      <c r="E127" s="459">
        <v>7929738.7809999995</v>
      </c>
      <c r="F127" s="455">
        <f t="shared" ref="F127:F138" si="44">E127/$G127</f>
        <v>0.46360928427900061</v>
      </c>
      <c r="G127" s="445">
        <f t="shared" ref="G127:G133" si="45">C127+E127</f>
        <v>17104357.16</v>
      </c>
      <c r="H127" s="460">
        <f t="shared" ref="H127:H138" si="46">C127/C114*100-100</f>
        <v>3.3680082473503035</v>
      </c>
      <c r="I127" s="460">
        <f t="shared" ref="I127:I138" si="47">E127/E114*100-100</f>
        <v>2.9886006331895771</v>
      </c>
      <c r="J127" s="461">
        <f t="shared" ref="J127:J138" si="48">G127/G114*100-100</f>
        <v>3.1917643663093003</v>
      </c>
      <c r="K127" s="448">
        <f>Total!C208-Género!G127</f>
        <v>5.9999998658895493E-2</v>
      </c>
      <c r="L127" s="425"/>
      <c r="M127" s="425"/>
      <c r="S127" s="463"/>
      <c r="T127" s="463"/>
    </row>
    <row r="128" spans="1:20" s="468" customFormat="1" ht="19.149999999999999" hidden="1" customHeight="1">
      <c r="A128" s="441">
        <v>42401</v>
      </c>
      <c r="B128" s="442">
        <v>2016</v>
      </c>
      <c r="C128" s="459">
        <v>9205512.2760000005</v>
      </c>
      <c r="D128" s="455">
        <f t="shared" si="43"/>
        <v>0.53621078133625411</v>
      </c>
      <c r="E128" s="459">
        <v>7962199.7439999999</v>
      </c>
      <c r="F128" s="455">
        <f t="shared" si="44"/>
        <v>0.46378921866374595</v>
      </c>
      <c r="G128" s="445">
        <f t="shared" si="45"/>
        <v>17167712.02</v>
      </c>
      <c r="H128" s="460">
        <f t="shared" si="46"/>
        <v>3.0146001769780923</v>
      </c>
      <c r="I128" s="460">
        <f t="shared" si="47"/>
        <v>2.9226881806727221</v>
      </c>
      <c r="J128" s="461">
        <f t="shared" si="48"/>
        <v>2.9719519802927863</v>
      </c>
      <c r="K128" s="448">
        <f>Total!C209-Género!G128</f>
        <v>2.9999997466802597E-2</v>
      </c>
      <c r="L128" s="425"/>
      <c r="M128" s="425"/>
      <c r="S128" s="463"/>
      <c r="T128" s="463"/>
    </row>
    <row r="129" spans="1:20" s="468" customFormat="1" ht="19.149999999999999" hidden="1" customHeight="1">
      <c r="A129" s="441">
        <v>42430</v>
      </c>
      <c r="B129" s="442">
        <v>2016</v>
      </c>
      <c r="C129" s="459">
        <v>9268688.222000001</v>
      </c>
      <c r="D129" s="455">
        <f t="shared" si="43"/>
        <v>0.53558282918447164</v>
      </c>
      <c r="E129" s="459">
        <v>8037109.7180000003</v>
      </c>
      <c r="F129" s="455">
        <f t="shared" si="44"/>
        <v>0.46441717081552841</v>
      </c>
      <c r="G129" s="445">
        <f t="shared" si="45"/>
        <v>17305797.940000001</v>
      </c>
      <c r="H129" s="460">
        <f t="shared" si="46"/>
        <v>2.7388593032070787</v>
      </c>
      <c r="I129" s="460">
        <f t="shared" si="47"/>
        <v>2.8920988211397685</v>
      </c>
      <c r="J129" s="461">
        <f t="shared" si="48"/>
        <v>2.8099695604879145</v>
      </c>
      <c r="K129" s="448">
        <f>Total!C210-Género!G129</f>
        <v>8.0000001937150955E-2</v>
      </c>
      <c r="L129" s="425"/>
      <c r="M129" s="425"/>
      <c r="S129" s="463"/>
      <c r="T129" s="463"/>
    </row>
    <row r="130" spans="1:20" s="468" customFormat="1" ht="19.149999999999999" customHeight="1">
      <c r="A130" s="441">
        <v>42461</v>
      </c>
      <c r="B130" s="442">
        <v>2016</v>
      </c>
      <c r="C130" s="459">
        <v>9352343.4419999998</v>
      </c>
      <c r="D130" s="455">
        <f t="shared" si="43"/>
        <v>0.5355263114948845</v>
      </c>
      <c r="E130" s="459">
        <v>8111492.1179999998</v>
      </c>
      <c r="F130" s="455">
        <f t="shared" si="44"/>
        <v>0.46447368850511556</v>
      </c>
      <c r="G130" s="445">
        <f t="shared" si="45"/>
        <v>17463835.559999999</v>
      </c>
      <c r="H130" s="460">
        <f t="shared" si="46"/>
        <v>2.6121654747497871</v>
      </c>
      <c r="I130" s="460">
        <f t="shared" si="47"/>
        <v>2.7547393394121684</v>
      </c>
      <c r="J130" s="461">
        <f t="shared" si="48"/>
        <v>2.6783380456121932</v>
      </c>
      <c r="K130" s="448">
        <f>Total!C211-Género!G130</f>
        <v>7.0000000298023224E-2</v>
      </c>
      <c r="L130" s="425"/>
      <c r="M130" s="425"/>
      <c r="S130" s="463"/>
      <c r="T130" s="463"/>
    </row>
    <row r="131" spans="1:20" s="468" customFormat="1" ht="19.149999999999999" hidden="1" customHeight="1">
      <c r="A131" s="441">
        <v>42491</v>
      </c>
      <c r="B131" s="442">
        <v>2016</v>
      </c>
      <c r="C131" s="459">
        <v>9462768.9399999995</v>
      </c>
      <c r="D131" s="455">
        <f t="shared" si="43"/>
        <v>0.53577482345482752</v>
      </c>
      <c r="E131" s="459">
        <v>8199070.5600000005</v>
      </c>
      <c r="F131" s="455">
        <f t="shared" si="44"/>
        <v>0.46422517654517248</v>
      </c>
      <c r="G131" s="445">
        <f t="shared" si="45"/>
        <v>17661839.5</v>
      </c>
      <c r="H131" s="460">
        <f t="shared" si="46"/>
        <v>2.4179917584417012</v>
      </c>
      <c r="I131" s="460">
        <f t="shared" si="47"/>
        <v>2.7201640152908766</v>
      </c>
      <c r="J131" s="461">
        <f t="shared" si="48"/>
        <v>2.5580463377514064</v>
      </c>
      <c r="K131" s="448">
        <f>Total!C212-Género!G131</f>
        <v>5.9999994933605194E-2</v>
      </c>
      <c r="L131" s="425"/>
      <c r="M131" s="425"/>
      <c r="S131" s="463"/>
      <c r="T131" s="463"/>
    </row>
    <row r="132" spans="1:20" s="468" customFormat="1" ht="19.149999999999999" hidden="1" customHeight="1">
      <c r="A132" s="441">
        <v>42522</v>
      </c>
      <c r="B132" s="442">
        <v>2016</v>
      </c>
      <c r="C132" s="459">
        <v>9554967.379999999</v>
      </c>
      <c r="D132" s="455">
        <f t="shared" si="43"/>
        <v>0.53799670923378173</v>
      </c>
      <c r="E132" s="459">
        <v>8205303.6699999999</v>
      </c>
      <c r="F132" s="455">
        <f t="shared" si="44"/>
        <v>0.46200329076621843</v>
      </c>
      <c r="G132" s="445">
        <f t="shared" si="45"/>
        <v>17760271.049999997</v>
      </c>
      <c r="H132" s="460">
        <f t="shared" si="46"/>
        <v>2.834136936121439</v>
      </c>
      <c r="I132" s="460">
        <f t="shared" si="47"/>
        <v>3.0200283508811481</v>
      </c>
      <c r="J132" s="461">
        <f t="shared" si="48"/>
        <v>2.9199359396225475</v>
      </c>
      <c r="K132" s="448">
        <f>Total!C213-Género!G132</f>
        <v>6.0000002384185791E-2</v>
      </c>
      <c r="L132" s="425"/>
      <c r="M132" s="425"/>
      <c r="S132" s="463"/>
      <c r="T132" s="463"/>
    </row>
    <row r="133" spans="1:20" s="468" customFormat="1" ht="19.149999999999999" hidden="1" customHeight="1">
      <c r="A133" s="441">
        <v>42552</v>
      </c>
      <c r="B133" s="442">
        <v>2016</v>
      </c>
      <c r="C133" s="459">
        <v>9647715.375</v>
      </c>
      <c r="D133" s="455">
        <f t="shared" si="43"/>
        <v>0.54063994290924822</v>
      </c>
      <c r="E133" s="459">
        <v>8197276.4750000006</v>
      </c>
      <c r="F133" s="455">
        <f t="shared" si="44"/>
        <v>0.45936005709075178</v>
      </c>
      <c r="G133" s="445">
        <f t="shared" si="45"/>
        <v>17844991.850000001</v>
      </c>
      <c r="H133" s="460">
        <f t="shared" si="46"/>
        <v>2.9838985998049736</v>
      </c>
      <c r="I133" s="460">
        <f t="shared" si="47"/>
        <v>3.1491899979393878</v>
      </c>
      <c r="J133" s="461">
        <f t="shared" si="48"/>
        <v>3.0597610371027884</v>
      </c>
      <c r="K133" s="448">
        <f>Total!C214-Género!G133</f>
        <v>6.9999996572732925E-2</v>
      </c>
      <c r="L133" s="425"/>
      <c r="M133" s="425"/>
      <c r="S133" s="463"/>
      <c r="T133" s="463"/>
    </row>
    <row r="134" spans="1:20" s="462" customFormat="1" ht="19.149999999999999" hidden="1" customHeight="1">
      <c r="A134" s="441">
        <v>42583</v>
      </c>
      <c r="B134" s="442">
        <v>2016</v>
      </c>
      <c r="C134" s="459">
        <v>9577711.8739999998</v>
      </c>
      <c r="D134" s="455">
        <f t="shared" si="43"/>
        <v>0.54111381102332645</v>
      </c>
      <c r="E134" s="459">
        <v>8122283.3559999997</v>
      </c>
      <c r="F134" s="455">
        <f t="shared" si="44"/>
        <v>0.45888618897667349</v>
      </c>
      <c r="G134" s="445">
        <f>C134+E134</f>
        <v>17699995.23</v>
      </c>
      <c r="H134" s="460">
        <f t="shared" si="46"/>
        <v>2.9987932038980176</v>
      </c>
      <c r="I134" s="467">
        <f t="shared" si="47"/>
        <v>3.0479782319128503</v>
      </c>
      <c r="J134" s="461">
        <f t="shared" si="48"/>
        <v>3.0213577033334786</v>
      </c>
      <c r="K134" s="448">
        <f>Total!C215-Género!G134</f>
        <v>5.9999998658895493E-2</v>
      </c>
      <c r="L134" s="425"/>
      <c r="M134" s="425"/>
      <c r="S134" s="463"/>
      <c r="T134" s="463"/>
    </row>
    <row r="135" spans="1:20" s="462" customFormat="1" ht="19.149999999999999" hidden="1" customHeight="1">
      <c r="A135" s="441">
        <v>42614</v>
      </c>
      <c r="B135" s="442">
        <v>2016</v>
      </c>
      <c r="C135" s="459">
        <v>9548391.6730000004</v>
      </c>
      <c r="D135" s="455">
        <f t="shared" si="43"/>
        <v>0.53909104288345677</v>
      </c>
      <c r="E135" s="459">
        <v>8163628.9569999995</v>
      </c>
      <c r="F135" s="455">
        <f t="shared" si="44"/>
        <v>0.46090895711654328</v>
      </c>
      <c r="G135" s="445">
        <f>C135+E135</f>
        <v>17712020.629999999</v>
      </c>
      <c r="H135" s="460">
        <f t="shared" si="46"/>
        <v>2.95679435900513</v>
      </c>
      <c r="I135" s="467">
        <f t="shared" si="47"/>
        <v>3.1328802134463984</v>
      </c>
      <c r="J135" s="461">
        <f t="shared" si="48"/>
        <v>3.0378791462525498</v>
      </c>
      <c r="K135" s="448">
        <f>Total!C216-Género!G135</f>
        <v>5.9999998658895493E-2</v>
      </c>
      <c r="L135" s="425"/>
      <c r="M135" s="425"/>
      <c r="S135" s="463"/>
      <c r="T135" s="463"/>
    </row>
    <row r="136" spans="1:20" s="462" customFormat="1" ht="19.149999999999999" hidden="1" customHeight="1">
      <c r="A136" s="441">
        <v>42644</v>
      </c>
      <c r="B136" s="442">
        <v>2016</v>
      </c>
      <c r="C136" s="459">
        <v>9566569.5199999996</v>
      </c>
      <c r="D136" s="455">
        <f t="shared" si="43"/>
        <v>0.5370447642602818</v>
      </c>
      <c r="E136" s="459">
        <v>8246786.3799999999</v>
      </c>
      <c r="F136" s="455">
        <f t="shared" si="44"/>
        <v>0.46295523573971825</v>
      </c>
      <c r="G136" s="445">
        <f>C136+E136</f>
        <v>17813355.899999999</v>
      </c>
      <c r="H136" s="460">
        <f t="shared" si="46"/>
        <v>3.4384872281184613</v>
      </c>
      <c r="I136" s="460">
        <f t="shared" si="47"/>
        <v>3.4351134080257424</v>
      </c>
      <c r="J136" s="461">
        <f t="shared" si="48"/>
        <v>3.4369252730819255</v>
      </c>
      <c r="K136" s="448">
        <f>Total!C217-Género!G136</f>
        <v>0</v>
      </c>
      <c r="L136" s="425"/>
      <c r="M136" s="425"/>
      <c r="S136" s="463"/>
      <c r="T136" s="463"/>
    </row>
    <row r="137" spans="1:20" s="462" customFormat="1" ht="19.149999999999999" hidden="1" customHeight="1">
      <c r="A137" s="441">
        <v>42675</v>
      </c>
      <c r="B137" s="442">
        <v>2016</v>
      </c>
      <c r="C137" s="459">
        <v>9546540.9359999988</v>
      </c>
      <c r="D137" s="455">
        <f t="shared" si="43"/>
        <v>0.53690999421686891</v>
      </c>
      <c r="E137" s="459">
        <v>8233982.8739999989</v>
      </c>
      <c r="F137" s="455">
        <f t="shared" si="44"/>
        <v>0.46309000578313109</v>
      </c>
      <c r="G137" s="445">
        <f>C137+E137</f>
        <v>17780523.809999999</v>
      </c>
      <c r="H137" s="467">
        <f t="shared" si="46"/>
        <v>3.1499171054450983</v>
      </c>
      <c r="I137" s="460">
        <f t="shared" si="47"/>
        <v>3.3372207385682202</v>
      </c>
      <c r="J137" s="461">
        <f t="shared" si="48"/>
        <v>3.2365710634030904</v>
      </c>
      <c r="K137" s="448">
        <f>Total!C218-Género!G137</f>
        <v>7.0000000298023224E-2</v>
      </c>
      <c r="L137" s="425"/>
      <c r="M137" s="425"/>
      <c r="S137" s="463"/>
      <c r="T137" s="463"/>
    </row>
    <row r="138" spans="1:20" s="462" customFormat="1" ht="19.149999999999999" hidden="1" customHeight="1">
      <c r="A138" s="441">
        <v>42705</v>
      </c>
      <c r="B138" s="442">
        <v>2016</v>
      </c>
      <c r="C138" s="459">
        <v>9571564.9600000009</v>
      </c>
      <c r="D138" s="455">
        <f t="shared" si="43"/>
        <v>0.53625053136568113</v>
      </c>
      <c r="E138" s="459">
        <v>8277489.54</v>
      </c>
      <c r="F138" s="455">
        <f t="shared" si="44"/>
        <v>0.46374946863431898</v>
      </c>
      <c r="G138" s="445">
        <f>C138+E138</f>
        <v>17849054.5</v>
      </c>
      <c r="H138" s="460">
        <f t="shared" si="46"/>
        <v>3.0568633362238984</v>
      </c>
      <c r="I138" s="460">
        <f t="shared" si="47"/>
        <v>3.2009954358069876</v>
      </c>
      <c r="J138" s="461">
        <f t="shared" si="48"/>
        <v>3.1236544286222312</v>
      </c>
      <c r="K138" s="448">
        <f>Total!C219-Género!G138</f>
        <v>0</v>
      </c>
      <c r="L138" s="425"/>
      <c r="M138" s="425"/>
      <c r="S138" s="463"/>
      <c r="T138" s="463"/>
    </row>
    <row r="139" spans="1:20" s="465" customFormat="1" ht="19.149999999999999" hidden="1" customHeight="1">
      <c r="A139" s="427">
        <v>2017</v>
      </c>
      <c r="B139" s="471">
        <v>2017</v>
      </c>
      <c r="C139" s="481"/>
      <c r="D139" s="482"/>
      <c r="E139" s="481"/>
      <c r="F139" s="482"/>
      <c r="G139" s="483"/>
      <c r="H139" s="484"/>
      <c r="I139" s="484"/>
      <c r="J139" s="485"/>
      <c r="K139" s="448">
        <f>Total!C220-Género!G139</f>
        <v>0</v>
      </c>
      <c r="L139" s="425"/>
      <c r="M139" s="425"/>
      <c r="S139" s="466"/>
      <c r="T139" s="463"/>
    </row>
    <row r="140" spans="1:20" s="468" customFormat="1" ht="19.149999999999999" hidden="1" customHeight="1">
      <c r="A140" s="441">
        <v>42736</v>
      </c>
      <c r="B140" s="442">
        <v>2017</v>
      </c>
      <c r="C140" s="459">
        <v>9491224.1889999993</v>
      </c>
      <c r="D140" s="455">
        <f>C140/$G140</f>
        <v>0.53701088969613109</v>
      </c>
      <c r="E140" s="459">
        <v>8182950.341</v>
      </c>
      <c r="F140" s="455">
        <f>E140/$G140</f>
        <v>0.46298911030386886</v>
      </c>
      <c r="G140" s="445">
        <f t="shared" ref="G140:G150" si="49">C140+E140</f>
        <v>17674174.530000001</v>
      </c>
      <c r="H140" s="460">
        <f>C140/C127*100-100</f>
        <v>3.4508880579129624</v>
      </c>
      <c r="I140" s="460">
        <f>E140/E127*100-100</f>
        <v>3.1931891704517028</v>
      </c>
      <c r="J140" s="461">
        <f>G140/G127*100-100</f>
        <v>3.3314164611375645</v>
      </c>
      <c r="K140" s="448">
        <f>Total!C221-Género!G140</f>
        <v>-3.0000001192092896E-2</v>
      </c>
      <c r="L140" s="425"/>
      <c r="M140" s="425"/>
      <c r="S140" s="463"/>
      <c r="T140" s="463"/>
    </row>
    <row r="141" spans="1:20" s="468" customFormat="1" ht="19.149999999999999" hidden="1" customHeight="1">
      <c r="A141" s="441">
        <v>42767</v>
      </c>
      <c r="B141" s="442">
        <v>2017</v>
      </c>
      <c r="C141" s="459">
        <v>9529242.3300000001</v>
      </c>
      <c r="D141" s="455">
        <f>C141/$G141</f>
        <v>0.53691151104921164</v>
      </c>
      <c r="E141" s="459">
        <v>8219012.5199999996</v>
      </c>
      <c r="F141" s="455">
        <f>E141/$G141</f>
        <v>0.46308848895078825</v>
      </c>
      <c r="G141" s="445">
        <f t="shared" si="49"/>
        <v>17748254.850000001</v>
      </c>
      <c r="H141" s="460">
        <f>C141/C128*100-100</f>
        <v>3.5166978685586798</v>
      </c>
      <c r="I141" s="460">
        <f>E141/E128*100-100</f>
        <v>3.2253998173497678</v>
      </c>
      <c r="J141" s="461">
        <f>G141/G128*100-100</f>
        <v>3.381596972990252</v>
      </c>
      <c r="K141" s="448">
        <f>Total!C222-Género!G141</f>
        <v>0</v>
      </c>
      <c r="L141" s="425"/>
      <c r="M141" s="425"/>
      <c r="S141" s="463"/>
      <c r="T141" s="463"/>
    </row>
    <row r="142" spans="1:20" s="468" customFormat="1" ht="19.149999999999999" hidden="1" customHeight="1">
      <c r="A142" s="441">
        <v>42795</v>
      </c>
      <c r="B142" s="442">
        <v>2017</v>
      </c>
      <c r="C142" s="459">
        <v>9609790.3159999996</v>
      </c>
      <c r="D142" s="455">
        <f>C142/$G142</f>
        <v>0.53655984075248797</v>
      </c>
      <c r="E142" s="459">
        <v>8300216.3339999998</v>
      </c>
      <c r="F142" s="455">
        <f>E142/$G142</f>
        <v>0.46344015924751208</v>
      </c>
      <c r="G142" s="445">
        <f t="shared" si="49"/>
        <v>17910006.649999999</v>
      </c>
      <c r="H142" s="460">
        <f>C142/C129*100-100</f>
        <v>3.6801550103968879</v>
      </c>
      <c r="I142" s="460">
        <f>E142/E129*100-100</f>
        <v>3.2736471845188788</v>
      </c>
      <c r="J142" s="461">
        <f>G142/G129*100-100</f>
        <v>3.49136579598823</v>
      </c>
      <c r="K142" s="448">
        <f>Total!C223-Género!G142</f>
        <v>-1.9999999552965164E-2</v>
      </c>
      <c r="L142" s="425"/>
      <c r="M142" s="425"/>
      <c r="S142" s="463"/>
      <c r="T142" s="463"/>
    </row>
    <row r="143" spans="1:20" s="468" customFormat="1" ht="19.149999999999999" customHeight="1">
      <c r="A143" s="441">
        <v>42826</v>
      </c>
      <c r="B143" s="442">
        <v>2017</v>
      </c>
      <c r="C143" s="459">
        <v>9713794</v>
      </c>
      <c r="D143" s="455">
        <f>C143/$G143</f>
        <v>0.53601561662802721</v>
      </c>
      <c r="E143" s="459">
        <v>8408428</v>
      </c>
      <c r="F143" s="455">
        <f>E143/$G143</f>
        <v>0.46398438337197284</v>
      </c>
      <c r="G143" s="445">
        <f t="shared" si="49"/>
        <v>18122222</v>
      </c>
      <c r="H143" s="460">
        <f t="shared" ref="H143:H151" si="50">C143/C130*100-100</f>
        <v>3.8648127096870581</v>
      </c>
      <c r="I143" s="460">
        <f t="shared" ref="I143:I151" si="51">E143/E130*100-100</f>
        <v>3.6606813848845121</v>
      </c>
      <c r="J143" s="461">
        <f t="shared" ref="J143:J151" si="52">G143/G130*100-100</f>
        <v>3.7699990803165946</v>
      </c>
      <c r="K143" s="448">
        <f>Total!C224-Género!G143</f>
        <v>0.29999999701976776</v>
      </c>
      <c r="L143" s="425"/>
      <c r="M143" s="425"/>
      <c r="S143" s="463"/>
      <c r="T143" s="463"/>
    </row>
    <row r="144" spans="1:20" s="468" customFormat="1" ht="19.149999999999999" hidden="1" customHeight="1">
      <c r="A144" s="441">
        <v>42856</v>
      </c>
      <c r="B144" s="442">
        <v>2017</v>
      </c>
      <c r="C144" s="486">
        <v>9842956.8260000013</v>
      </c>
      <c r="D144" s="444">
        <f t="shared" ref="D144:D151" si="53">C144/$G144</f>
        <v>0.53653500011484889</v>
      </c>
      <c r="E144" s="486">
        <v>8502457.4039999992</v>
      </c>
      <c r="F144" s="444">
        <f t="shared" ref="F144:F151" si="54">E144/$G144</f>
        <v>0.46346499988515105</v>
      </c>
      <c r="G144" s="445">
        <f t="shared" si="49"/>
        <v>18345414.23</v>
      </c>
      <c r="H144" s="487">
        <f t="shared" si="50"/>
        <v>4.0177234423733239</v>
      </c>
      <c r="I144" s="487">
        <f t="shared" si="51"/>
        <v>3.7002589717925076</v>
      </c>
      <c r="J144" s="447">
        <f t="shared" si="52"/>
        <v>3.8703484424711405</v>
      </c>
      <c r="K144" s="448">
        <f>Total!C225-Género!G144</f>
        <v>-3.9999999105930328E-2</v>
      </c>
      <c r="L144" s="425"/>
      <c r="M144" s="425"/>
      <c r="S144" s="463"/>
      <c r="T144" s="463"/>
    </row>
    <row r="145" spans="1:20" s="468" customFormat="1" ht="19.149999999999999" hidden="1" customHeight="1">
      <c r="A145" s="441">
        <v>42887</v>
      </c>
      <c r="B145" s="442">
        <v>2017</v>
      </c>
      <c r="C145" s="486">
        <v>9926626.1280000005</v>
      </c>
      <c r="D145" s="444">
        <f t="shared" si="53"/>
        <v>0.53852160519302161</v>
      </c>
      <c r="E145" s="486">
        <v>8506480.4220000003</v>
      </c>
      <c r="F145" s="444">
        <f t="shared" si="54"/>
        <v>0.46147839480697844</v>
      </c>
      <c r="G145" s="445">
        <f t="shared" si="49"/>
        <v>18433106.550000001</v>
      </c>
      <c r="H145" s="487">
        <f t="shared" si="50"/>
        <v>3.8896914371255633</v>
      </c>
      <c r="I145" s="487">
        <f t="shared" si="51"/>
        <v>3.6705131718787385</v>
      </c>
      <c r="J145" s="447">
        <f t="shared" si="52"/>
        <v>3.7884303573171252</v>
      </c>
      <c r="K145" s="448">
        <f>Total!C226-Género!G145</f>
        <v>-4.0000002831220627E-2</v>
      </c>
      <c r="L145" s="425"/>
      <c r="M145" s="425"/>
      <c r="S145" s="463"/>
      <c r="T145" s="463"/>
    </row>
    <row r="146" spans="1:20" s="468" customFormat="1" ht="19.149999999999999" hidden="1" customHeight="1">
      <c r="A146" s="441">
        <v>42917</v>
      </c>
      <c r="B146" s="442">
        <v>2017</v>
      </c>
      <c r="C146" s="486">
        <v>10005191.902000001</v>
      </c>
      <c r="D146" s="444">
        <f t="shared" si="53"/>
        <v>0.54113331543832666</v>
      </c>
      <c r="E146" s="486">
        <v>8484137.0980000012</v>
      </c>
      <c r="F146" s="444">
        <f t="shared" si="54"/>
        <v>0.45886668456167345</v>
      </c>
      <c r="G146" s="445">
        <f t="shared" si="49"/>
        <v>18489329</v>
      </c>
      <c r="H146" s="487">
        <f t="shared" si="50"/>
        <v>3.7052971932228047</v>
      </c>
      <c r="I146" s="487">
        <f t="shared" si="51"/>
        <v>3.4994625821742886</v>
      </c>
      <c r="J146" s="447">
        <f t="shared" si="52"/>
        <v>3.6107449945403118</v>
      </c>
      <c r="K146" s="448">
        <f>Total!C227-Género!G146</f>
        <v>-5.000000074505806E-2</v>
      </c>
      <c r="L146" s="425"/>
      <c r="M146" s="425"/>
      <c r="S146" s="463"/>
      <c r="T146" s="463"/>
    </row>
    <row r="147" spans="1:20" s="462" customFormat="1" ht="19.149999999999999" hidden="1" customHeight="1">
      <c r="A147" s="441">
        <v>42948</v>
      </c>
      <c r="B147" s="442">
        <v>2017</v>
      </c>
      <c r="C147" s="486">
        <v>9911460.0549999997</v>
      </c>
      <c r="D147" s="444">
        <f t="shared" si="53"/>
        <v>0.54131865518813882</v>
      </c>
      <c r="E147" s="486">
        <v>8398383.8049999997</v>
      </c>
      <c r="F147" s="444">
        <f t="shared" si="54"/>
        <v>0.45868134481186124</v>
      </c>
      <c r="G147" s="445">
        <f t="shared" si="49"/>
        <v>18309843.859999999</v>
      </c>
      <c r="H147" s="487">
        <f t="shared" si="50"/>
        <v>3.4846337558556542</v>
      </c>
      <c r="I147" s="488">
        <f t="shared" si="51"/>
        <v>3.3992959479312219</v>
      </c>
      <c r="J147" s="447">
        <f t="shared" si="52"/>
        <v>3.445473414401576</v>
      </c>
      <c r="K147" s="448">
        <f>Total!C228-Género!G147</f>
        <v>2.9999997466802597E-2</v>
      </c>
      <c r="L147" s="425"/>
      <c r="M147" s="425"/>
      <c r="S147" s="463"/>
      <c r="T147" s="463"/>
    </row>
    <row r="148" spans="1:20" s="462" customFormat="1" ht="19.149999999999999" hidden="1" customHeight="1">
      <c r="A148" s="441">
        <v>42979</v>
      </c>
      <c r="B148" s="442">
        <v>2017</v>
      </c>
      <c r="C148" s="486">
        <v>9889510.2719999999</v>
      </c>
      <c r="D148" s="444">
        <f t="shared" si="53"/>
        <v>0.53934463234231944</v>
      </c>
      <c r="E148" s="486">
        <v>8446651.2080000006</v>
      </c>
      <c r="F148" s="444">
        <f t="shared" si="54"/>
        <v>0.46065536765768056</v>
      </c>
      <c r="G148" s="445">
        <f t="shared" si="49"/>
        <v>18336161.48</v>
      </c>
      <c r="H148" s="487">
        <f t="shared" si="50"/>
        <v>3.5725241557128555</v>
      </c>
      <c r="I148" s="487">
        <f t="shared" si="51"/>
        <v>3.4668681353691397</v>
      </c>
      <c r="J148" s="447">
        <f t="shared" si="52"/>
        <v>3.5238263495631372</v>
      </c>
      <c r="K148" s="448">
        <f>Total!C229-Género!G148</f>
        <v>-3.0000001192092896E-2</v>
      </c>
      <c r="L148" s="425"/>
      <c r="M148" s="425"/>
      <c r="S148" s="463"/>
      <c r="T148" s="463"/>
    </row>
    <row r="149" spans="1:20" s="462" customFormat="1" ht="19.149999999999999" hidden="1" customHeight="1">
      <c r="A149" s="441">
        <v>43009</v>
      </c>
      <c r="B149" s="442">
        <v>2017</v>
      </c>
      <c r="C149" s="486">
        <v>9897254.6349999998</v>
      </c>
      <c r="D149" s="444">
        <f t="shared" si="53"/>
        <v>0.5370032845041961</v>
      </c>
      <c r="E149" s="486">
        <v>8533274.4149999991</v>
      </c>
      <c r="F149" s="444">
        <f t="shared" si="54"/>
        <v>0.46299671549580396</v>
      </c>
      <c r="G149" s="445">
        <f t="shared" si="49"/>
        <v>18430529.049999997</v>
      </c>
      <c r="H149" s="488">
        <f t="shared" si="50"/>
        <v>3.4566739342526631</v>
      </c>
      <c r="I149" s="487">
        <f t="shared" si="51"/>
        <v>3.473935443444816</v>
      </c>
      <c r="J149" s="447">
        <f t="shared" si="52"/>
        <v>3.4646652403099267</v>
      </c>
      <c r="K149" s="448">
        <f>Total!C230-Género!G149</f>
        <v>-1.9999995827674866E-2</v>
      </c>
      <c r="L149" s="425"/>
      <c r="M149" s="425"/>
      <c r="S149" s="463"/>
      <c r="T149" s="463"/>
    </row>
    <row r="150" spans="1:20" s="462" customFormat="1" ht="19.149999999999999" hidden="1" customHeight="1">
      <c r="A150" s="441">
        <v>43040</v>
      </c>
      <c r="B150" s="442">
        <v>2017</v>
      </c>
      <c r="C150" s="486">
        <v>9895929.9539999999</v>
      </c>
      <c r="D150" s="444">
        <f t="shared" si="53"/>
        <v>0.53730377495755144</v>
      </c>
      <c r="E150" s="486">
        <v>8521826.2860000003</v>
      </c>
      <c r="F150" s="444">
        <f t="shared" si="54"/>
        <v>0.46269622504244845</v>
      </c>
      <c r="G150" s="445">
        <f t="shared" si="49"/>
        <v>18417756.240000002</v>
      </c>
      <c r="H150" s="487">
        <f t="shared" si="50"/>
        <v>3.6598493668262222</v>
      </c>
      <c r="I150" s="487">
        <f t="shared" si="51"/>
        <v>3.4957980409324136</v>
      </c>
      <c r="J150" s="447">
        <f t="shared" si="52"/>
        <v>3.5838788373693262</v>
      </c>
      <c r="K150" s="448">
        <f>Total!C231-Género!G150</f>
        <v>-3.9999999105930328E-2</v>
      </c>
      <c r="L150" s="425"/>
      <c r="M150" s="425"/>
      <c r="S150" s="463"/>
      <c r="T150" s="463"/>
    </row>
    <row r="151" spans="1:20" s="462" customFormat="1" ht="19.149999999999999" hidden="1" customHeight="1">
      <c r="A151" s="441">
        <v>43070</v>
      </c>
      <c r="B151" s="442">
        <v>2017</v>
      </c>
      <c r="C151" s="489">
        <v>9906178.9680000003</v>
      </c>
      <c r="D151" s="490">
        <f t="shared" si="53"/>
        <v>0.53662358303218771</v>
      </c>
      <c r="E151" s="489">
        <v>8554021.5920000002</v>
      </c>
      <c r="F151" s="490">
        <f t="shared" si="54"/>
        <v>0.46337641696781212</v>
      </c>
      <c r="G151" s="445">
        <v>18460200.560000002</v>
      </c>
      <c r="H151" s="460">
        <f t="shared" si="50"/>
        <v>3.4959174325031057</v>
      </c>
      <c r="I151" s="460">
        <f t="shared" si="51"/>
        <v>3.3407719896677861</v>
      </c>
      <c r="J151" s="461">
        <f t="shared" si="52"/>
        <v>3.4239688158272088</v>
      </c>
      <c r="K151" s="448">
        <f>Total!C232-Género!G151</f>
        <v>-4.0000006556510925E-2</v>
      </c>
      <c r="L151" s="425"/>
      <c r="M151" s="425"/>
      <c r="S151" s="463"/>
      <c r="T151" s="463"/>
    </row>
    <row r="152" spans="1:20" s="465" customFormat="1" ht="19.149999999999999" customHeight="1">
      <c r="A152" s="427">
        <v>2018</v>
      </c>
      <c r="B152" s="491">
        <v>2018</v>
      </c>
      <c r="C152" s="492"/>
      <c r="D152" s="493"/>
      <c r="E152" s="492"/>
      <c r="F152" s="493"/>
      <c r="G152" s="474"/>
      <c r="H152" s="494"/>
      <c r="I152" s="494"/>
      <c r="J152" s="495"/>
      <c r="K152" s="448">
        <f>Total!C233-Género!G152</f>
        <v>0</v>
      </c>
      <c r="L152" s="425"/>
      <c r="M152" s="425"/>
      <c r="S152" s="466"/>
      <c r="T152" s="463"/>
    </row>
    <row r="153" spans="1:20" s="468" customFormat="1" ht="19.149999999999999" customHeight="1">
      <c r="A153" s="496" t="s">
        <v>90</v>
      </c>
      <c r="B153" s="497" t="s">
        <v>90</v>
      </c>
      <c r="C153" s="498">
        <v>9821704.504999999</v>
      </c>
      <c r="D153" s="499">
        <f t="shared" ref="D153:D163" si="55">C153/$G153</f>
        <v>0.53723268531128787</v>
      </c>
      <c r="E153" s="498">
        <v>8460326.3049999997</v>
      </c>
      <c r="F153" s="499">
        <f t="shared" ref="F153:F163" si="56">E153/$G153</f>
        <v>0.46276731468871213</v>
      </c>
      <c r="G153" s="500">
        <f t="shared" ref="G153:G159" si="57">C153+E153</f>
        <v>18282030.809999999</v>
      </c>
      <c r="H153" s="501">
        <f t="shared" ref="H153:H164" si="58">C153/C140*100-100</f>
        <v>3.4819566940902575</v>
      </c>
      <c r="I153" s="501">
        <f t="shared" ref="I153:I164" si="59">E153/E140*100-100</f>
        <v>3.3896816238787437</v>
      </c>
      <c r="J153" s="502">
        <f t="shared" ref="J153:J164" si="60">G153/G140*100-100</f>
        <v>3.4392343414297812</v>
      </c>
      <c r="K153" s="448">
        <f>Total!C234-Género!G153</f>
        <v>0</v>
      </c>
      <c r="L153" s="425"/>
      <c r="M153" s="425"/>
      <c r="S153" s="463"/>
      <c r="T153" s="463"/>
    </row>
    <row r="154" spans="1:20" s="468" customFormat="1" ht="19.149999999999999" customHeight="1">
      <c r="A154" s="496" t="s">
        <v>91</v>
      </c>
      <c r="B154" s="497" t="s">
        <v>91</v>
      </c>
      <c r="C154" s="498">
        <v>9863981.3999999985</v>
      </c>
      <c r="D154" s="499">
        <f t="shared" si="55"/>
        <v>0.53715107536443096</v>
      </c>
      <c r="E154" s="498">
        <v>8499532.8000000007</v>
      </c>
      <c r="F154" s="499">
        <f t="shared" si="56"/>
        <v>0.46284892463556898</v>
      </c>
      <c r="G154" s="500">
        <f t="shared" si="57"/>
        <v>18363514.199999999</v>
      </c>
      <c r="H154" s="501">
        <f t="shared" si="58"/>
        <v>3.5127564019037578</v>
      </c>
      <c r="I154" s="501">
        <f t="shared" si="59"/>
        <v>3.4130654907434348</v>
      </c>
      <c r="J154" s="502">
        <f t="shared" si="60"/>
        <v>3.4665906884923743</v>
      </c>
      <c r="K154" s="448">
        <f>Total!C235-Género!G154</f>
        <v>0</v>
      </c>
      <c r="L154" s="425"/>
      <c r="M154" s="425"/>
      <c r="N154" s="503"/>
      <c r="O154" s="504"/>
      <c r="S154" s="463"/>
      <c r="T154" s="463"/>
    </row>
    <row r="155" spans="1:20" s="468" customFormat="1" ht="19.149999999999999" customHeight="1">
      <c r="A155" s="496" t="s">
        <v>92</v>
      </c>
      <c r="B155" s="497" t="s">
        <v>92</v>
      </c>
      <c r="C155" s="498">
        <v>9919904.4749999996</v>
      </c>
      <c r="D155" s="499">
        <f t="shared" si="55"/>
        <v>0.53615055173557813</v>
      </c>
      <c r="E155" s="498">
        <v>8582183.125</v>
      </c>
      <c r="F155" s="499">
        <f t="shared" si="56"/>
        <v>0.46384944826442176</v>
      </c>
      <c r="G155" s="500">
        <f t="shared" si="57"/>
        <v>18502087.600000001</v>
      </c>
      <c r="H155" s="501">
        <f t="shared" si="58"/>
        <v>3.2270647829190295</v>
      </c>
      <c r="I155" s="501">
        <f t="shared" si="59"/>
        <v>3.3971017098070746</v>
      </c>
      <c r="J155" s="502">
        <f t="shared" si="60"/>
        <v>3.3058667233940184</v>
      </c>
      <c r="K155" s="448">
        <f>Total!C236-Género!G155</f>
        <v>0</v>
      </c>
      <c r="L155" s="425"/>
      <c r="M155" s="425"/>
      <c r="N155" s="503"/>
      <c r="O155" s="504"/>
      <c r="S155" s="463"/>
      <c r="T155" s="463"/>
    </row>
    <row r="156" spans="1:20" s="468" customFormat="1" ht="19.149999999999999" customHeight="1">
      <c r="A156" s="496" t="s">
        <v>93</v>
      </c>
      <c r="B156" s="442" t="s">
        <v>93</v>
      </c>
      <c r="C156" s="459">
        <v>10013518.896</v>
      </c>
      <c r="D156" s="455">
        <f t="shared" si="55"/>
        <v>0.53609978768673539</v>
      </c>
      <c r="E156" s="459">
        <v>8664941.9539999999</v>
      </c>
      <c r="F156" s="455">
        <f t="shared" si="56"/>
        <v>0.4639002123132645</v>
      </c>
      <c r="G156" s="445">
        <f t="shared" si="57"/>
        <v>18678460.850000001</v>
      </c>
      <c r="H156" s="460">
        <f t="shared" si="58"/>
        <v>3.0855595249394696</v>
      </c>
      <c r="I156" s="460">
        <f t="shared" si="59"/>
        <v>3.0506767019947034</v>
      </c>
      <c r="J156" s="461">
        <f t="shared" si="60"/>
        <v>3.0693744398451912</v>
      </c>
      <c r="K156" s="448">
        <f>Total!C237-Género!G156</f>
        <v>0</v>
      </c>
      <c r="L156" s="425"/>
      <c r="M156" s="425"/>
      <c r="N156" s="503"/>
      <c r="O156" s="504"/>
      <c r="S156" s="463"/>
      <c r="T156" s="463"/>
    </row>
    <row r="157" spans="1:20" s="468" customFormat="1" ht="19.149999999999999" customHeight="1">
      <c r="A157" s="496" t="s">
        <v>94</v>
      </c>
      <c r="B157" s="505" t="s">
        <v>94</v>
      </c>
      <c r="C157" s="506">
        <v>10142614.501</v>
      </c>
      <c r="D157" s="507">
        <f t="shared" si="55"/>
        <v>0.53620176714035972</v>
      </c>
      <c r="E157" s="506">
        <v>8773053.2990000006</v>
      </c>
      <c r="F157" s="507">
        <f t="shared" si="56"/>
        <v>0.46379823285964034</v>
      </c>
      <c r="G157" s="508">
        <f t="shared" si="57"/>
        <v>18915667.800000001</v>
      </c>
      <c r="H157" s="509">
        <f t="shared" si="58"/>
        <v>3.0443867660626012</v>
      </c>
      <c r="I157" s="509">
        <f t="shared" si="59"/>
        <v>3.1825610190378484</v>
      </c>
      <c r="J157" s="510">
        <f t="shared" si="60"/>
        <v>3.1084256962019055</v>
      </c>
      <c r="K157" s="448">
        <f>Total!C238-Género!G157</f>
        <v>9.9999979138374329E-3</v>
      </c>
      <c r="L157" s="425"/>
      <c r="M157" s="425"/>
      <c r="S157" s="463"/>
      <c r="T157" s="463"/>
    </row>
    <row r="158" spans="1:20" s="468" customFormat="1" ht="19.149999999999999" customHeight="1">
      <c r="A158" s="496" t="s">
        <v>95</v>
      </c>
      <c r="B158" s="505" t="s">
        <v>95</v>
      </c>
      <c r="C158" s="506">
        <v>10227860.933</v>
      </c>
      <c r="D158" s="507">
        <f t="shared" si="55"/>
        <v>0.53811049732341709</v>
      </c>
      <c r="E158" s="506">
        <v>8779129.2369999997</v>
      </c>
      <c r="F158" s="507">
        <f t="shared" si="56"/>
        <v>0.46188950267658285</v>
      </c>
      <c r="G158" s="508">
        <f t="shared" si="57"/>
        <v>19006990.170000002</v>
      </c>
      <c r="H158" s="509">
        <f t="shared" si="58"/>
        <v>3.0346141893095648</v>
      </c>
      <c r="I158" s="509">
        <f t="shared" si="59"/>
        <v>3.2051894728971462</v>
      </c>
      <c r="J158" s="510">
        <f t="shared" si="60"/>
        <v>3.1133309973733247</v>
      </c>
      <c r="K158" s="448">
        <f>Total!C239-Género!G158</f>
        <v>1.9999999552965164E-2</v>
      </c>
      <c r="L158" s="425"/>
      <c r="M158" s="425"/>
      <c r="S158" s="463"/>
      <c r="T158" s="463"/>
    </row>
    <row r="159" spans="1:20" s="468" customFormat="1" ht="19.149999999999999" customHeight="1">
      <c r="A159" s="496" t="s">
        <v>96</v>
      </c>
      <c r="B159" s="505" t="s">
        <v>96</v>
      </c>
      <c r="C159" s="506">
        <v>10302793.699999999</v>
      </c>
      <c r="D159" s="507">
        <f t="shared" si="55"/>
        <v>0.54103327599975959</v>
      </c>
      <c r="E159" s="506">
        <v>8740015.9699999988</v>
      </c>
      <c r="F159" s="507">
        <f t="shared" si="56"/>
        <v>0.45896672400024041</v>
      </c>
      <c r="G159" s="508">
        <f t="shared" si="57"/>
        <v>19042809.669999998</v>
      </c>
      <c r="H159" s="509">
        <f t="shared" si="58"/>
        <v>2.9744736624242876</v>
      </c>
      <c r="I159" s="509">
        <f t="shared" si="59"/>
        <v>3.0159681420084183</v>
      </c>
      <c r="J159" s="510">
        <f t="shared" si="60"/>
        <v>2.9935140966986751</v>
      </c>
      <c r="K159" s="448">
        <f>Total!C240-Género!G159</f>
        <v>1.0000001639127731E-2</v>
      </c>
      <c r="L159" s="425"/>
      <c r="M159" s="425"/>
      <c r="S159" s="463"/>
      <c r="T159" s="463"/>
    </row>
    <row r="160" spans="1:20" s="462" customFormat="1" ht="19.149999999999999" customHeight="1">
      <c r="A160" s="496" t="s">
        <v>97</v>
      </c>
      <c r="B160" s="505" t="s">
        <v>97</v>
      </c>
      <c r="C160" s="506">
        <v>10192691.699999999</v>
      </c>
      <c r="D160" s="507">
        <f t="shared" si="55"/>
        <v>0.54101870659623041</v>
      </c>
      <c r="E160" s="506">
        <v>8647122.1099999994</v>
      </c>
      <c r="F160" s="507">
        <f t="shared" si="56"/>
        <v>0.45898129340376959</v>
      </c>
      <c r="G160" s="508">
        <f>C160+E160</f>
        <v>18839813.809999999</v>
      </c>
      <c r="H160" s="509">
        <f t="shared" si="58"/>
        <v>2.8374391203658007</v>
      </c>
      <c r="I160" s="509">
        <f t="shared" si="59"/>
        <v>2.9617401487642496</v>
      </c>
      <c r="J160" s="510">
        <f t="shared" si="60"/>
        <v>2.8944536832330954</v>
      </c>
      <c r="K160" s="448">
        <f>Total!C241-Género!G160</f>
        <v>-4.0000002831220627E-2</v>
      </c>
      <c r="L160" s="425"/>
      <c r="M160" s="425"/>
      <c r="S160" s="463"/>
      <c r="T160" s="463"/>
    </row>
    <row r="161" spans="1:24" s="462" customFormat="1" ht="19.149999999999999" customHeight="1">
      <c r="A161" s="496" t="s">
        <v>98</v>
      </c>
      <c r="B161" s="505" t="s">
        <v>98</v>
      </c>
      <c r="C161" s="506">
        <v>10164383.725</v>
      </c>
      <c r="D161" s="507">
        <f t="shared" si="55"/>
        <v>0.53886118252301451</v>
      </c>
      <c r="E161" s="506">
        <v>8698329.0749999993</v>
      </c>
      <c r="F161" s="507">
        <f t="shared" si="56"/>
        <v>0.46113881747698565</v>
      </c>
      <c r="G161" s="508">
        <f>C161+E161</f>
        <v>18862712.799999997</v>
      </c>
      <c r="H161" s="509">
        <f t="shared" si="58"/>
        <v>2.7794445370894039</v>
      </c>
      <c r="I161" s="509">
        <f t="shared" si="59"/>
        <v>2.9796171382290453</v>
      </c>
      <c r="J161" s="510">
        <f t="shared" si="60"/>
        <v>2.8716551202623748</v>
      </c>
      <c r="K161" s="448">
        <f>Total!C242-Género!G161</f>
        <v>0</v>
      </c>
      <c r="L161" s="425"/>
      <c r="M161" s="425"/>
      <c r="S161" s="463"/>
      <c r="T161" s="463"/>
    </row>
    <row r="162" spans="1:24" s="462" customFormat="1" ht="19.149999999999999" customHeight="1">
      <c r="A162" s="496" t="s">
        <v>99</v>
      </c>
      <c r="B162" s="505" t="s">
        <v>99</v>
      </c>
      <c r="C162" s="506">
        <v>10193654.76</v>
      </c>
      <c r="D162" s="507">
        <f t="shared" si="55"/>
        <v>0.53670382182708221</v>
      </c>
      <c r="E162" s="506">
        <v>8799418.0399999991</v>
      </c>
      <c r="F162" s="507">
        <f t="shared" si="56"/>
        <v>0.46329617817291791</v>
      </c>
      <c r="G162" s="508">
        <f>C162+E162</f>
        <v>18993072.799999997</v>
      </c>
      <c r="H162" s="509">
        <f t="shared" si="58"/>
        <v>2.9947711353391924</v>
      </c>
      <c r="I162" s="509">
        <f t="shared" si="59"/>
        <v>3.1188921398351681</v>
      </c>
      <c r="J162" s="510">
        <f t="shared" si="60"/>
        <v>3.05223875274487</v>
      </c>
      <c r="K162" s="448">
        <f>Total!C243-Género!G162</f>
        <v>1.0000001639127731E-2</v>
      </c>
      <c r="L162" s="425"/>
      <c r="M162" s="425"/>
      <c r="S162" s="463"/>
      <c r="T162" s="463"/>
    </row>
    <row r="163" spans="1:24" s="462" customFormat="1" ht="19.149999999999999" customHeight="1">
      <c r="A163" s="496" t="s">
        <v>100</v>
      </c>
      <c r="B163" s="505" t="s">
        <v>100</v>
      </c>
      <c r="C163" s="506">
        <v>10162371.85</v>
      </c>
      <c r="D163" s="507">
        <f t="shared" si="55"/>
        <v>0.53639678236243782</v>
      </c>
      <c r="E163" s="506">
        <v>8783252.3300000001</v>
      </c>
      <c r="F163" s="507">
        <f t="shared" si="56"/>
        <v>0.46360321763756218</v>
      </c>
      <c r="G163" s="508">
        <f>C163+E163</f>
        <v>18945624.18</v>
      </c>
      <c r="H163" s="509">
        <f t="shared" si="58"/>
        <v>2.6924391870043678</v>
      </c>
      <c r="I163" s="509">
        <f t="shared" si="59"/>
        <v>3.0677232230077465</v>
      </c>
      <c r="J163" s="510">
        <f t="shared" si="60"/>
        <v>2.8660816937818225</v>
      </c>
      <c r="K163" s="448">
        <f>Total!C244-Género!G163</f>
        <v>1.0000001639127731E-2</v>
      </c>
      <c r="L163" s="425"/>
      <c r="M163" s="425"/>
      <c r="S163" s="463"/>
      <c r="T163" s="463"/>
    </row>
    <row r="164" spans="1:24" s="462" customFormat="1" ht="19.149999999999999" customHeight="1">
      <c r="A164" s="496" t="s">
        <v>101</v>
      </c>
      <c r="B164" s="511" t="s">
        <v>101</v>
      </c>
      <c r="C164" s="506">
        <v>10197695.435000001</v>
      </c>
      <c r="D164" s="507">
        <f>C164/$G164</f>
        <v>0.53603905081951031</v>
      </c>
      <c r="E164" s="506">
        <v>8826469.7250000015</v>
      </c>
      <c r="F164" s="507">
        <f>E164/$G164</f>
        <v>0.46396094918048952</v>
      </c>
      <c r="G164" s="508">
        <f>C164+E164</f>
        <v>19024165.160000004</v>
      </c>
      <c r="H164" s="509">
        <f t="shared" si="58"/>
        <v>2.9427740801139208</v>
      </c>
      <c r="I164" s="509">
        <f t="shared" si="59"/>
        <v>3.1850297555339893</v>
      </c>
      <c r="J164" s="510">
        <f t="shared" si="60"/>
        <v>3.0550296469801879</v>
      </c>
      <c r="K164" s="448">
        <f>Total!C245-Género!G164</f>
        <v>9.9999979138374329E-3</v>
      </c>
      <c r="L164" s="425"/>
      <c r="M164" s="425"/>
      <c r="S164" s="463"/>
      <c r="T164" s="463"/>
      <c r="U164" s="512"/>
      <c r="W164" s="513"/>
    </row>
    <row r="165" spans="1:24" s="465" customFormat="1" ht="19.149999999999999" customHeight="1">
      <c r="A165" s="427">
        <v>2019</v>
      </c>
      <c r="B165" s="471">
        <v>2019</v>
      </c>
      <c r="C165" s="492"/>
      <c r="D165" s="493"/>
      <c r="E165" s="492"/>
      <c r="F165" s="493"/>
      <c r="G165" s="474"/>
      <c r="H165" s="494"/>
      <c r="I165" s="494"/>
      <c r="J165" s="495"/>
      <c r="K165" s="448">
        <f>Total!C246-Género!G165</f>
        <v>0</v>
      </c>
      <c r="L165" s="425"/>
      <c r="M165" s="425"/>
      <c r="S165" s="466"/>
      <c r="T165" s="463"/>
    </row>
    <row r="166" spans="1:24" s="468" customFormat="1" ht="19.149999999999999" customHeight="1">
      <c r="A166" s="496" t="s">
        <v>90</v>
      </c>
      <c r="B166" s="497" t="s">
        <v>90</v>
      </c>
      <c r="C166" s="498">
        <v>10101751</v>
      </c>
      <c r="D166" s="499">
        <f>C166/$G166</f>
        <v>0.53677614188184608</v>
      </c>
      <c r="E166" s="498">
        <v>8717548.5399999991</v>
      </c>
      <c r="F166" s="499">
        <f>E166/$G166</f>
        <v>0.46322385811815392</v>
      </c>
      <c r="G166" s="500">
        <f t="shared" ref="G166:G177" si="61">C166+E166</f>
        <v>18819299.539999999</v>
      </c>
      <c r="H166" s="501">
        <f>C166/C153*100-100</f>
        <v>2.8513023870493868</v>
      </c>
      <c r="I166" s="501">
        <f>E166/E153*100-100</f>
        <v>3.0403346836395997</v>
      </c>
      <c r="J166" s="502">
        <f>G166/G153*100-100</f>
        <v>2.9387803553318861</v>
      </c>
      <c r="K166" s="448">
        <f>Total!C247-Género!G166</f>
        <v>0.55000000074505806</v>
      </c>
      <c r="L166" s="425"/>
      <c r="M166" s="425"/>
      <c r="S166" s="463"/>
      <c r="T166" s="463"/>
      <c r="U166" s="514"/>
      <c r="V166" s="514"/>
      <c r="W166" s="514"/>
    </row>
    <row r="167" spans="1:24" s="468" customFormat="1" ht="19.149999999999999" customHeight="1">
      <c r="A167" s="496" t="s">
        <v>91</v>
      </c>
      <c r="B167" s="497" t="s">
        <v>91</v>
      </c>
      <c r="C167" s="498">
        <v>10138164.824999999</v>
      </c>
      <c r="D167" s="499">
        <f>C167/$G167</f>
        <v>0.53673822205807975</v>
      </c>
      <c r="E167" s="498">
        <v>8750307.0749999993</v>
      </c>
      <c r="F167" s="499">
        <f>E167/$G167</f>
        <v>0.46326177794192025</v>
      </c>
      <c r="G167" s="500">
        <f t="shared" si="61"/>
        <v>18888471.899999999</v>
      </c>
      <c r="H167" s="501">
        <f>C167/C154*100-100</f>
        <v>2.7796425589367004</v>
      </c>
      <c r="I167" s="501">
        <f>E167/E154*100-100</f>
        <v>2.9504477587285436</v>
      </c>
      <c r="J167" s="502">
        <f>G167/G154*100-100</f>
        <v>2.8586995619825188</v>
      </c>
      <c r="K167" s="448">
        <f>Total!C248-Género!G167</f>
        <v>0</v>
      </c>
      <c r="L167" s="425"/>
      <c r="M167" s="425"/>
      <c r="N167" s="503"/>
      <c r="O167" s="504"/>
      <c r="S167" s="463"/>
      <c r="T167" s="463"/>
      <c r="U167" s="514"/>
      <c r="V167" s="514"/>
      <c r="W167" s="514"/>
      <c r="X167" s="514"/>
    </row>
    <row r="168" spans="1:24" s="468" customFormat="1" ht="19.149999999999999" customHeight="1">
      <c r="A168" s="496" t="s">
        <v>92</v>
      </c>
      <c r="B168" s="497" t="s">
        <v>92</v>
      </c>
      <c r="C168" s="498">
        <v>10208558</v>
      </c>
      <c r="D168" s="499">
        <f>C168/$G168</f>
        <v>0.53606309143126174</v>
      </c>
      <c r="E168" s="498">
        <v>8835017.5850000009</v>
      </c>
      <c r="F168" s="499">
        <f>E168/$G168</f>
        <v>0.4639369085687382</v>
      </c>
      <c r="G168" s="500">
        <f t="shared" si="61"/>
        <v>19043575.585000001</v>
      </c>
      <c r="H168" s="501">
        <f>C168/C155*100-100</f>
        <v>2.9098417805076764</v>
      </c>
      <c r="I168" s="501">
        <f>E168/E155*100-100</f>
        <v>2.9460389776989331</v>
      </c>
      <c r="J168" s="502">
        <f>G168/G155*100-100</f>
        <v>2.9266318304535446</v>
      </c>
      <c r="K168" s="448">
        <f>Total!C249-Género!G168</f>
        <v>0.74499999731779099</v>
      </c>
      <c r="L168" s="425"/>
      <c r="M168" s="425"/>
      <c r="N168" s="503"/>
      <c r="O168" s="504"/>
      <c r="S168" s="463"/>
      <c r="T168" s="463"/>
      <c r="U168" s="514"/>
      <c r="V168" s="514"/>
      <c r="W168" s="514"/>
    </row>
    <row r="169" spans="1:24" s="468" customFormat="1" ht="19.149999999999999" customHeight="1">
      <c r="A169" s="496" t="s">
        <v>93</v>
      </c>
      <c r="B169" s="442" t="s">
        <v>93</v>
      </c>
      <c r="C169" s="459">
        <v>10291029</v>
      </c>
      <c r="D169" s="455">
        <f>C169/$G169</f>
        <v>0.53514483118299738</v>
      </c>
      <c r="E169" s="459">
        <v>8939333.3250000011</v>
      </c>
      <c r="F169" s="455">
        <f>E169/$G169</f>
        <v>0.46485516881700251</v>
      </c>
      <c r="G169" s="445">
        <f t="shared" si="61"/>
        <v>19230362.325000003</v>
      </c>
      <c r="H169" s="460">
        <f>C169/C156*100-100</f>
        <v>2.771354474707735</v>
      </c>
      <c r="I169" s="460">
        <f>E169/E156*100-100</f>
        <v>3.1666844677861121</v>
      </c>
      <c r="J169" s="461">
        <f>G169/G156*100-100</f>
        <v>2.9547481424306028</v>
      </c>
      <c r="K169" s="448">
        <f>Total!C250-Género!G169</f>
        <v>-0.57499999925494194</v>
      </c>
      <c r="L169" s="425"/>
      <c r="M169" s="425"/>
      <c r="N169" s="503"/>
      <c r="O169" s="504"/>
      <c r="S169" s="463"/>
      <c r="T169" s="463"/>
      <c r="U169" s="514"/>
      <c r="V169" s="514"/>
      <c r="W169" s="514"/>
      <c r="X169" s="514"/>
    </row>
    <row r="170" spans="1:24" s="468" customFormat="1" ht="19.149999999999999" customHeight="1">
      <c r="A170" s="496" t="s">
        <v>94</v>
      </c>
      <c r="B170" s="505" t="s">
        <v>94</v>
      </c>
      <c r="C170" s="506">
        <v>10398364</v>
      </c>
      <c r="D170" s="507">
        <f>C170/$G170</f>
        <v>0.53483714109208635</v>
      </c>
      <c r="E170" s="506">
        <v>9043748.75</v>
      </c>
      <c r="F170" s="507">
        <f>E170/$G170</f>
        <v>0.4651628589079137</v>
      </c>
      <c r="G170" s="508">
        <f t="shared" si="61"/>
        <v>19442112.75</v>
      </c>
      <c r="H170" s="509">
        <f>C170/C157*100-100</f>
        <v>2.5215342550462196</v>
      </c>
      <c r="I170" s="509">
        <f>E170/E157*100-100</f>
        <v>3.0855329584154561</v>
      </c>
      <c r="J170" s="510">
        <f>G170/G157*100-100</f>
        <v>2.7831158570039918</v>
      </c>
      <c r="K170" s="448">
        <f>Total!C251-Género!G170</f>
        <v>0.70454543083906174</v>
      </c>
      <c r="L170" s="425"/>
      <c r="M170" s="425"/>
      <c r="S170" s="463"/>
      <c r="T170" s="463"/>
      <c r="W170" s="514"/>
    </row>
    <row r="171" spans="1:24" s="468" customFormat="1" ht="19.149999999999999" customHeight="1">
      <c r="A171" s="496" t="s">
        <v>95</v>
      </c>
      <c r="B171" s="505" t="s">
        <v>95</v>
      </c>
      <c r="C171" s="506">
        <v>10466860.875</v>
      </c>
      <c r="D171" s="507">
        <f t="shared" ref="D171:D176" si="62">C171/$G171</f>
        <v>0.53627540010201613</v>
      </c>
      <c r="E171" s="506">
        <v>9050836.3249999993</v>
      </c>
      <c r="F171" s="507">
        <f t="shared" ref="F171:F176" si="63">E171/$G171</f>
        <v>0.46372459989798387</v>
      </c>
      <c r="G171" s="508">
        <f t="shared" si="61"/>
        <v>19517697.199999999</v>
      </c>
      <c r="H171" s="509">
        <f t="shared" ref="H171:H177" si="64">C171/C158*100-100</f>
        <v>2.3367539270002311</v>
      </c>
      <c r="I171" s="509">
        <f t="shared" ref="I171:I177" si="65">E171/E158*100-100</f>
        <v>3.0949206995937431</v>
      </c>
      <c r="J171" s="510">
        <f t="shared" ref="J171:J177" si="66">G171/G158*100-100</f>
        <v>2.6869432005393463</v>
      </c>
      <c r="K171" s="448">
        <f>Total!C252-Género!G171</f>
        <v>0</v>
      </c>
      <c r="L171" s="425"/>
      <c r="M171" s="425"/>
      <c r="S171" s="463"/>
      <c r="T171" s="463"/>
      <c r="U171" s="514"/>
      <c r="V171" s="514"/>
      <c r="W171" s="514"/>
    </row>
    <row r="172" spans="1:24" s="468" customFormat="1" ht="19.149999999999999" customHeight="1">
      <c r="A172" s="496" t="s">
        <v>96</v>
      </c>
      <c r="B172" s="505" t="s">
        <v>96</v>
      </c>
      <c r="C172" s="506">
        <v>10526287.074999999</v>
      </c>
      <c r="D172" s="507">
        <f t="shared" si="62"/>
        <v>0.53889179950442878</v>
      </c>
      <c r="E172" s="506">
        <v>9006923.6449999996</v>
      </c>
      <c r="F172" s="507">
        <f t="shared" si="63"/>
        <v>0.46110820049557116</v>
      </c>
      <c r="G172" s="508">
        <f t="shared" si="61"/>
        <v>19533210.719999999</v>
      </c>
      <c r="H172" s="509">
        <f t="shared" si="64"/>
        <v>2.16925021996704</v>
      </c>
      <c r="I172" s="509">
        <f t="shared" si="65"/>
        <v>3.053857978248061</v>
      </c>
      <c r="J172" s="510">
        <f t="shared" si="66"/>
        <v>2.5752557448104767</v>
      </c>
      <c r="K172" s="448">
        <f>Total!C253-Género!G172</f>
        <v>1.0000001639127731E-2</v>
      </c>
      <c r="L172" s="425"/>
      <c r="M172" s="425"/>
      <c r="S172" s="462"/>
      <c r="T172" s="463"/>
    </row>
    <row r="173" spans="1:24" s="462" customFormat="1" ht="19.149999999999999" customHeight="1">
      <c r="A173" s="496" t="s">
        <v>97</v>
      </c>
      <c r="B173" s="505" t="s">
        <v>97</v>
      </c>
      <c r="C173" s="506">
        <v>10406494.465</v>
      </c>
      <c r="D173" s="507">
        <f t="shared" si="62"/>
        <v>0.53863209898669584</v>
      </c>
      <c r="E173" s="506">
        <v>8913732.6150000002</v>
      </c>
      <c r="F173" s="507">
        <f t="shared" si="63"/>
        <v>0.46136790101330427</v>
      </c>
      <c r="G173" s="508">
        <f t="shared" si="61"/>
        <v>19320227.079999998</v>
      </c>
      <c r="H173" s="509">
        <f t="shared" si="64"/>
        <v>2.0976084756885172</v>
      </c>
      <c r="I173" s="509">
        <f t="shared" si="65"/>
        <v>3.0832281724306796</v>
      </c>
      <c r="J173" s="510">
        <f t="shared" si="66"/>
        <v>2.5499894789034556</v>
      </c>
      <c r="K173" s="448">
        <f>Total!C254-Género!G173</f>
        <v>8.0952681601047516E-3</v>
      </c>
      <c r="L173" s="425"/>
      <c r="M173" s="1246"/>
      <c r="N173" s="1256"/>
      <c r="O173" s="1256"/>
      <c r="P173" s="1256"/>
      <c r="Q173" s="1256"/>
      <c r="R173" s="1256"/>
      <c r="S173" s="1256"/>
      <c r="T173" s="1257"/>
      <c r="U173" s="1256"/>
      <c r="V173" s="1256"/>
    </row>
    <row r="174" spans="1:24" s="462" customFormat="1" ht="19.149999999999999" customHeight="1">
      <c r="A174" s="496" t="s">
        <v>98</v>
      </c>
      <c r="B174" s="505" t="s">
        <v>98</v>
      </c>
      <c r="C174" s="506">
        <v>10371416.33</v>
      </c>
      <c r="D174" s="507">
        <f t="shared" si="62"/>
        <v>0.53672690647950794</v>
      </c>
      <c r="E174" s="506">
        <v>8952035.1400000006</v>
      </c>
      <c r="F174" s="507">
        <f t="shared" si="63"/>
        <v>0.46327309352049212</v>
      </c>
      <c r="G174" s="508">
        <f t="shared" si="61"/>
        <v>19323451.469999999</v>
      </c>
      <c r="H174" s="509">
        <f t="shared" si="64"/>
        <v>2.0368436552704168</v>
      </c>
      <c r="I174" s="509">
        <f t="shared" si="65"/>
        <v>2.9167218532715822</v>
      </c>
      <c r="J174" s="510">
        <f t="shared" si="66"/>
        <v>2.4425896470204407</v>
      </c>
      <c r="K174" s="448">
        <f>Total!C255-Género!G174</f>
        <v>0</v>
      </c>
      <c r="L174" s="425"/>
      <c r="M174" s="1246"/>
      <c r="N174" s="1256"/>
      <c r="O174" s="1256"/>
      <c r="P174" s="1256"/>
      <c r="Q174" s="1256"/>
      <c r="R174" s="1256"/>
      <c r="S174" s="1256"/>
      <c r="T174" s="1257"/>
      <c r="U174" s="1256"/>
      <c r="V174" s="1256"/>
    </row>
    <row r="175" spans="1:24" s="462" customFormat="1" ht="19.149999999999999" customHeight="1">
      <c r="A175" s="496" t="s">
        <v>99</v>
      </c>
      <c r="B175" s="505" t="s">
        <v>99</v>
      </c>
      <c r="C175" s="506">
        <v>10380008.66</v>
      </c>
      <c r="D175" s="507">
        <f t="shared" si="62"/>
        <v>0.53422607294113</v>
      </c>
      <c r="E175" s="506">
        <v>9049983.9700000007</v>
      </c>
      <c r="F175" s="507">
        <f t="shared" si="63"/>
        <v>0.46577392705886989</v>
      </c>
      <c r="G175" s="508">
        <f t="shared" si="61"/>
        <v>19429992.630000003</v>
      </c>
      <c r="H175" s="509">
        <f t="shared" si="64"/>
        <v>1.8281362709207514</v>
      </c>
      <c r="I175" s="509">
        <f t="shared" si="65"/>
        <v>2.8475284258685036</v>
      </c>
      <c r="J175" s="510">
        <f t="shared" si="66"/>
        <v>2.3004167603675114</v>
      </c>
      <c r="K175" s="448">
        <f>Total!C256-Género!G175</f>
        <v>1.9999995827674866E-2</v>
      </c>
      <c r="L175" s="425"/>
      <c r="M175" s="1246"/>
      <c r="N175" s="1256"/>
      <c r="O175" s="1256"/>
      <c r="P175" s="1256"/>
      <c r="Q175" s="1256"/>
      <c r="R175" s="1256"/>
      <c r="S175" s="1256"/>
      <c r="T175" s="1257"/>
      <c r="U175" s="1256"/>
      <c r="V175" s="1256"/>
    </row>
    <row r="176" spans="1:24" s="462" customFormat="1" ht="19.149999999999999" customHeight="1">
      <c r="A176" s="496" t="s">
        <v>100</v>
      </c>
      <c r="B176" s="505" t="s">
        <v>100</v>
      </c>
      <c r="C176" s="506">
        <v>10347567.475</v>
      </c>
      <c r="D176" s="507">
        <f t="shared" si="62"/>
        <v>0.53401622463085641</v>
      </c>
      <c r="E176" s="506">
        <v>9029310.9749999996</v>
      </c>
      <c r="F176" s="507">
        <f t="shared" si="63"/>
        <v>0.46598377536914365</v>
      </c>
      <c r="G176" s="508">
        <f t="shared" si="61"/>
        <v>19376878.449999999</v>
      </c>
      <c r="H176" s="509">
        <f t="shared" si="64"/>
        <v>1.8223661536258362</v>
      </c>
      <c r="I176" s="509">
        <f t="shared" si="65"/>
        <v>2.8014525343825483</v>
      </c>
      <c r="J176" s="510">
        <f t="shared" si="66"/>
        <v>2.2762737500897572</v>
      </c>
      <c r="K176" s="448">
        <f>Total!C257-Género!G176</f>
        <v>0</v>
      </c>
      <c r="L176" s="425"/>
      <c r="M176" s="1246"/>
      <c r="N176" s="1256"/>
      <c r="O176" s="1256"/>
      <c r="P176" s="1256"/>
      <c r="Q176" s="1256"/>
      <c r="R176" s="1256"/>
      <c r="S176" s="1258"/>
      <c r="T176" s="1257"/>
      <c r="U176" s="1256"/>
      <c r="V176" s="1256"/>
    </row>
    <row r="177" spans="1:24" s="462" customFormat="1" ht="19.149999999999999" customHeight="1">
      <c r="A177" s="496" t="s">
        <v>101</v>
      </c>
      <c r="B177" s="511" t="s">
        <v>101</v>
      </c>
      <c r="C177" s="506">
        <v>10348493.08</v>
      </c>
      <c r="D177" s="507">
        <f>C177/$G177</f>
        <v>0.53319282348699881</v>
      </c>
      <c r="E177" s="506">
        <v>9060044.7400000002</v>
      </c>
      <c r="F177" s="507">
        <f>E177/$G177</f>
        <v>0.46680717651300124</v>
      </c>
      <c r="G177" s="508">
        <f t="shared" si="61"/>
        <v>19408537.82</v>
      </c>
      <c r="H177" s="509">
        <f t="shared" si="64"/>
        <v>1.4787423880344477</v>
      </c>
      <c r="I177" s="509">
        <f t="shared" si="65"/>
        <v>2.6463016616759489</v>
      </c>
      <c r="J177" s="510">
        <f t="shared" si="66"/>
        <v>2.020444296857633</v>
      </c>
      <c r="K177" s="448">
        <f>Total!C258-Género!G177</f>
        <v>9.9999979138374329E-3</v>
      </c>
      <c r="L177" s="425"/>
      <c r="M177" s="1246"/>
      <c r="N177" s="1256"/>
      <c r="O177" s="1256"/>
      <c r="P177" s="1256"/>
      <c r="Q177" s="1256"/>
      <c r="R177" s="1256"/>
      <c r="S177" s="1259"/>
      <c r="T177" s="1257"/>
      <c r="U177" s="1259"/>
      <c r="V177" s="1256"/>
      <c r="W177" s="513"/>
    </row>
    <row r="178" spans="1:24" s="465" customFormat="1" ht="19.149999999999999" customHeight="1">
      <c r="A178" s="427">
        <v>2019</v>
      </c>
      <c r="B178" s="471">
        <v>2020</v>
      </c>
      <c r="C178" s="492"/>
      <c r="D178" s="493"/>
      <c r="E178" s="492"/>
      <c r="F178" s="493"/>
      <c r="G178" s="474"/>
      <c r="H178" s="494"/>
      <c r="I178" s="494"/>
      <c r="J178" s="495"/>
      <c r="K178" s="425"/>
      <c r="M178" s="1246"/>
      <c r="N178" s="1256"/>
      <c r="O178" s="1256"/>
      <c r="P178" s="1256"/>
      <c r="Q178" s="1256"/>
      <c r="R178" s="1256"/>
      <c r="S178" s="1257"/>
      <c r="T178" s="1257"/>
      <c r="U178" s="1256"/>
      <c r="V178" s="1256"/>
    </row>
    <row r="179" spans="1:24" s="468" customFormat="1" ht="19.149999999999999" customHeight="1">
      <c r="A179" s="496" t="s">
        <v>90</v>
      </c>
      <c r="B179" s="496" t="s">
        <v>90</v>
      </c>
      <c r="C179" s="498">
        <v>10226275.16</v>
      </c>
      <c r="D179" s="499">
        <f>C179/$G179</f>
        <v>0.53360528806165186</v>
      </c>
      <c r="E179" s="498">
        <v>8938218.5</v>
      </c>
      <c r="F179" s="499">
        <f>E179/$G179</f>
        <v>0.46639471193834819</v>
      </c>
      <c r="G179" s="500">
        <f>C179+E179</f>
        <v>19164493.66</v>
      </c>
      <c r="H179" s="501">
        <f>C179/C166*100-100</f>
        <v>1.2326987667781566</v>
      </c>
      <c r="I179" s="501">
        <f>E179/E166*100-100</f>
        <v>2.5313304421244993</v>
      </c>
      <c r="J179" s="502">
        <f>G179/G166*100-100</f>
        <v>1.8342559417065445</v>
      </c>
      <c r="K179" s="515">
        <f>Total!C260-Género!G179</f>
        <v>-2.0000003278255463E-2</v>
      </c>
      <c r="L179" s="425"/>
      <c r="M179" s="1246"/>
      <c r="N179" s="1219"/>
      <c r="O179" s="1219"/>
      <c r="P179" s="1219"/>
      <c r="Q179" s="1219"/>
      <c r="R179" s="1219"/>
      <c r="S179" s="1257"/>
      <c r="T179" s="1257"/>
      <c r="U179" s="1260"/>
      <c r="V179" s="1260"/>
      <c r="W179" s="514"/>
    </row>
    <row r="180" spans="1:24" s="468" customFormat="1" ht="19.149999999999999" customHeight="1">
      <c r="A180" s="496" t="s">
        <v>91</v>
      </c>
      <c r="B180" s="497" t="s">
        <v>91</v>
      </c>
      <c r="C180" s="498">
        <v>10271464.699999999</v>
      </c>
      <c r="D180" s="499">
        <f>C180/$G180</f>
        <v>0.53357623572575741</v>
      </c>
      <c r="E180" s="498">
        <v>8978764.25</v>
      </c>
      <c r="F180" s="499">
        <f>E180/$G180</f>
        <v>0.46642376427424259</v>
      </c>
      <c r="G180" s="500">
        <f>C180+E180</f>
        <v>19250228.949999999</v>
      </c>
      <c r="H180" s="501">
        <f>C180/C167*100-100</f>
        <v>1.3148323912755018</v>
      </c>
      <c r="I180" s="501">
        <f>E180/E167*100-100</f>
        <v>2.610847517028418</v>
      </c>
      <c r="J180" s="502">
        <f>G180/G167*100-100</f>
        <v>1.9152266626714294</v>
      </c>
      <c r="K180" s="515">
        <f>Total!C261-Género!G180</f>
        <v>0</v>
      </c>
      <c r="L180" s="425"/>
      <c r="M180" s="1246"/>
      <c r="N180" s="583"/>
      <c r="O180" s="1261"/>
      <c r="P180" s="1219"/>
      <c r="Q180" s="1219"/>
      <c r="R180" s="1219"/>
      <c r="S180" s="1257"/>
      <c r="T180" s="1257"/>
      <c r="U180" s="1260"/>
      <c r="V180" s="1260"/>
      <c r="W180" s="514"/>
      <c r="X180" s="514"/>
    </row>
    <row r="181" spans="1:24" s="468" customFormat="1" ht="19.149999999999999" customHeight="1">
      <c r="A181" s="496" t="s">
        <v>92</v>
      </c>
      <c r="B181" s="497" t="s">
        <v>92</v>
      </c>
      <c r="C181" s="516">
        <v>10122615.909090912</v>
      </c>
      <c r="D181" s="517">
        <f>C181/$G181</f>
        <v>0.53257978355934743</v>
      </c>
      <c r="E181" s="516">
        <v>8884143.6818181742</v>
      </c>
      <c r="F181" s="517">
        <f>E181/$G181</f>
        <v>0.46742021644065257</v>
      </c>
      <c r="G181" s="518">
        <f>C181+E181</f>
        <v>19006759.590909086</v>
      </c>
      <c r="H181" s="519">
        <f>C181/C168*100-100</f>
        <v>-0.84186317900224594</v>
      </c>
      <c r="I181" s="519">
        <f>E181/E168*100-100</f>
        <v>0.55603847242566928</v>
      </c>
      <c r="J181" s="520">
        <f>G181/G168*100-100</f>
        <v>-0.19332500835564304</v>
      </c>
      <c r="K181" s="515">
        <f>Total!C262-Género!G181</f>
        <v>4.4703483581542969E-8</v>
      </c>
      <c r="L181" s="425"/>
      <c r="M181" s="1246"/>
      <c r="N181" s="583"/>
      <c r="O181" s="1261"/>
      <c r="P181" s="1219"/>
      <c r="Q181" s="1219"/>
      <c r="R181" s="1219"/>
      <c r="S181" s="1257"/>
      <c r="T181" s="1257"/>
      <c r="U181" s="1260"/>
      <c r="V181" s="1260"/>
      <c r="W181" s="514"/>
    </row>
    <row r="182" spans="1:24" s="468" customFormat="1" ht="19.149999999999999" customHeight="1">
      <c r="A182" s="496" t="s">
        <v>93</v>
      </c>
      <c r="B182" s="442" t="s">
        <v>93</v>
      </c>
      <c r="C182" s="459">
        <f>$A$194</f>
        <v>9800877.2500000093</v>
      </c>
      <c r="D182" s="455">
        <f>C182/$G182</f>
        <v>0.53096344152005626</v>
      </c>
      <c r="E182" s="459">
        <f>$B$194</f>
        <v>8657789.5499999989</v>
      </c>
      <c r="F182" s="455">
        <f>E182/$G182</f>
        <v>0.46903655847994369</v>
      </c>
      <c r="G182" s="445">
        <f>C182+E182</f>
        <v>18458666.800000008</v>
      </c>
      <c r="H182" s="460">
        <f>C182/C169*100-100</f>
        <v>-4.7629032043344779</v>
      </c>
      <c r="I182" s="460">
        <f>E182/E169*100-100</f>
        <v>-3.1494940927264565</v>
      </c>
      <c r="J182" s="461">
        <f>G182/G169*100-100</f>
        <v>-4.0129016393870387</v>
      </c>
      <c r="K182" s="521"/>
      <c r="L182" s="425"/>
      <c r="M182" s="1246"/>
      <c r="N182" s="583"/>
      <c r="O182" s="1261"/>
      <c r="P182" s="1219"/>
      <c r="Q182" s="1219"/>
      <c r="R182" s="1219"/>
      <c r="S182" s="1257"/>
      <c r="T182" s="1257"/>
      <c r="U182" s="1260"/>
      <c r="V182" s="1260"/>
      <c r="W182" s="514"/>
      <c r="X182" s="514"/>
    </row>
    <row r="183" spans="1:24" s="468" customFormat="1" ht="19.149999999999999" customHeight="1">
      <c r="A183" s="496" t="s">
        <v>94</v>
      </c>
      <c r="B183" s="496" t="s">
        <v>94</v>
      </c>
      <c r="C183" s="506"/>
      <c r="D183" s="507"/>
      <c r="E183" s="506"/>
      <c r="F183" s="507"/>
      <c r="G183" s="508"/>
      <c r="H183" s="509"/>
      <c r="I183" s="509"/>
      <c r="J183" s="510"/>
      <c r="K183" s="521"/>
      <c r="L183" s="425"/>
      <c r="M183" s="1246"/>
      <c r="N183" s="1219"/>
      <c r="O183" s="1219"/>
      <c r="P183" s="1219"/>
      <c r="Q183" s="1219"/>
      <c r="R183" s="1219"/>
      <c r="S183" s="1257"/>
      <c r="T183" s="1257"/>
      <c r="U183" s="1219"/>
      <c r="V183" s="1219"/>
      <c r="W183" s="514"/>
    </row>
    <row r="184" spans="1:24" s="468" customFormat="1" ht="19.149999999999999" customHeight="1">
      <c r="A184" s="496" t="s">
        <v>95</v>
      </c>
      <c r="B184" s="496" t="s">
        <v>95</v>
      </c>
      <c r="C184" s="506"/>
      <c r="D184" s="507"/>
      <c r="E184" s="506"/>
      <c r="F184" s="507"/>
      <c r="G184" s="508"/>
      <c r="H184" s="509"/>
      <c r="I184" s="509"/>
      <c r="J184" s="510"/>
      <c r="K184" s="521"/>
      <c r="L184" s="425"/>
      <c r="M184" s="1246"/>
      <c r="N184" s="1219"/>
      <c r="O184" s="1219"/>
      <c r="P184" s="1219"/>
      <c r="Q184" s="1219"/>
      <c r="R184" s="1219"/>
      <c r="S184" s="1257"/>
      <c r="T184" s="1257"/>
      <c r="U184" s="1260"/>
      <c r="V184" s="1260"/>
      <c r="W184" s="514"/>
    </row>
    <row r="185" spans="1:24" s="468" customFormat="1" ht="19.149999999999999" customHeight="1">
      <c r="A185" s="496" t="s">
        <v>96</v>
      </c>
      <c r="B185" s="496" t="s">
        <v>96</v>
      </c>
      <c r="C185" s="506"/>
      <c r="D185" s="507"/>
      <c r="E185" s="506"/>
      <c r="F185" s="507"/>
      <c r="G185" s="508"/>
      <c r="H185" s="509"/>
      <c r="I185" s="509"/>
      <c r="J185" s="510"/>
      <c r="K185" s="521"/>
      <c r="L185" s="425"/>
      <c r="M185" s="1246"/>
      <c r="N185" s="1219"/>
      <c r="O185" s="1219"/>
      <c r="P185" s="1219"/>
      <c r="Q185" s="1219"/>
      <c r="R185" s="1219"/>
      <c r="S185" s="1256"/>
      <c r="T185" s="1257"/>
      <c r="U185" s="1219"/>
      <c r="V185" s="1219"/>
    </row>
    <row r="186" spans="1:24" s="462" customFormat="1" ht="19.149999999999999" customHeight="1">
      <c r="A186" s="496" t="s">
        <v>97</v>
      </c>
      <c r="B186" s="496" t="s">
        <v>97</v>
      </c>
      <c r="C186" s="506"/>
      <c r="D186" s="507"/>
      <c r="E186" s="506"/>
      <c r="F186" s="507"/>
      <c r="G186" s="508"/>
      <c r="H186" s="509"/>
      <c r="I186" s="509"/>
      <c r="J186" s="510"/>
      <c r="K186" s="521"/>
      <c r="L186" s="425"/>
      <c r="M186" s="1246"/>
      <c r="N186" s="1224"/>
      <c r="O186" s="1224"/>
      <c r="P186" s="1256"/>
      <c r="Q186" s="1256"/>
      <c r="R186" s="1256"/>
      <c r="S186" s="1256"/>
      <c r="T186" s="1257"/>
      <c r="U186" s="1256"/>
      <c r="V186" s="1256"/>
    </row>
    <row r="187" spans="1:24" s="462" customFormat="1" ht="19.149999999999999" customHeight="1">
      <c r="A187" s="496" t="s">
        <v>98</v>
      </c>
      <c r="B187" s="496" t="s">
        <v>98</v>
      </c>
      <c r="C187" s="506"/>
      <c r="D187" s="507"/>
      <c r="E187" s="506"/>
      <c r="F187" s="507"/>
      <c r="G187" s="508"/>
      <c r="H187" s="509"/>
      <c r="I187" s="509"/>
      <c r="J187" s="510"/>
      <c r="K187" s="521"/>
      <c r="L187" s="425"/>
      <c r="M187" s="1246"/>
      <c r="N187" s="1256"/>
      <c r="O187" s="1256"/>
      <c r="P187" s="1256"/>
      <c r="Q187" s="1256"/>
      <c r="R187" s="1256"/>
      <c r="S187" s="1256"/>
      <c r="T187" s="1257"/>
      <c r="U187" s="1256"/>
      <c r="V187" s="1256"/>
    </row>
    <row r="188" spans="1:24" s="462" customFormat="1" ht="19.149999999999999" customHeight="1">
      <c r="A188" s="496" t="s">
        <v>99</v>
      </c>
      <c r="B188" s="496" t="s">
        <v>99</v>
      </c>
      <c r="C188" s="506"/>
      <c r="D188" s="507"/>
      <c r="E188" s="506"/>
      <c r="F188" s="507"/>
      <c r="G188" s="508"/>
      <c r="H188" s="509"/>
      <c r="I188" s="509"/>
      <c r="J188" s="510"/>
      <c r="K188" s="521"/>
      <c r="L188" s="425"/>
      <c r="M188" s="1246"/>
      <c r="N188" s="1256"/>
      <c r="O188" s="1256"/>
      <c r="P188" s="1256"/>
      <c r="Q188" s="1256"/>
      <c r="R188" s="1256"/>
      <c r="S188" s="1256"/>
      <c r="T188" s="1257"/>
      <c r="U188" s="1256"/>
      <c r="V188" s="1256"/>
    </row>
    <row r="189" spans="1:24" s="462" customFormat="1" ht="19.149999999999999" customHeight="1">
      <c r="A189" s="496" t="s">
        <v>100</v>
      </c>
      <c r="B189" s="496" t="s">
        <v>100</v>
      </c>
      <c r="C189" s="506"/>
      <c r="D189" s="507"/>
      <c r="E189" s="506"/>
      <c r="F189" s="507"/>
      <c r="G189" s="508"/>
      <c r="H189" s="509"/>
      <c r="I189" s="509"/>
      <c r="J189" s="510"/>
      <c r="K189" s="521"/>
      <c r="L189" s="425"/>
      <c r="M189" s="1246"/>
      <c r="N189" s="1256"/>
      <c r="O189" s="1256"/>
      <c r="P189" s="1256"/>
      <c r="Q189" s="1256"/>
      <c r="R189" s="1256"/>
      <c r="S189" s="1258"/>
      <c r="T189" s="1257"/>
      <c r="U189" s="1256"/>
      <c r="V189" s="1256"/>
    </row>
    <row r="190" spans="1:24" s="462" customFormat="1" ht="19.149999999999999" customHeight="1">
      <c r="A190" s="496" t="s">
        <v>101</v>
      </c>
      <c r="B190" s="496" t="s">
        <v>101</v>
      </c>
      <c r="C190" s="506"/>
      <c r="D190" s="507"/>
      <c r="E190" s="506"/>
      <c r="F190" s="507"/>
      <c r="G190" s="508"/>
      <c r="H190" s="509"/>
      <c r="I190" s="509"/>
      <c r="J190" s="510"/>
      <c r="K190" s="521"/>
      <c r="L190" s="425"/>
      <c r="M190" s="1246"/>
      <c r="N190" s="1256"/>
      <c r="O190" s="1256"/>
      <c r="P190" s="1256"/>
      <c r="Q190" s="1256"/>
      <c r="R190" s="1256"/>
      <c r="S190" s="1259"/>
      <c r="T190" s="1257"/>
      <c r="U190" s="1259"/>
      <c r="V190" s="1256"/>
      <c r="W190" s="513"/>
    </row>
    <row r="191" spans="1:24" s="411" customFormat="1" ht="18" hidden="1" customHeight="1">
      <c r="A191" s="522"/>
      <c r="B191" s="522"/>
      <c r="C191" s="523">
        <f>C177-C164</f>
        <v>150797.64499999955</v>
      </c>
      <c r="D191" s="524"/>
      <c r="E191" s="523">
        <f>E177-E164</f>
        <v>233575.01499999873</v>
      </c>
      <c r="F191" s="524"/>
      <c r="G191" s="523">
        <f>G177-G164</f>
        <v>384372.65999999642</v>
      </c>
      <c r="H191" s="523"/>
      <c r="I191" s="525"/>
      <c r="J191" s="524"/>
      <c r="K191" s="448"/>
      <c r="L191" s="425"/>
      <c r="M191" s="1246"/>
      <c r="N191" s="1262"/>
      <c r="O191" s="1248"/>
      <c r="P191" s="1248"/>
      <c r="Q191" s="1248"/>
      <c r="R191" s="1248"/>
      <c r="S191" s="1248"/>
      <c r="T191" s="1248"/>
      <c r="U191" s="1248"/>
      <c r="V191" s="1248"/>
    </row>
    <row r="192" spans="1:24" ht="35.25" hidden="1" customHeight="1">
      <c r="A192" s="526" t="s">
        <v>179</v>
      </c>
      <c r="B192" s="408" t="s">
        <v>180</v>
      </c>
      <c r="C192" s="408" t="s">
        <v>8</v>
      </c>
      <c r="D192" s="408" t="s">
        <v>2</v>
      </c>
      <c r="E192" s="527">
        <f>C171-C89</f>
        <v>1794362.8150000013</v>
      </c>
      <c r="F192" s="528"/>
      <c r="G192" s="527">
        <f>G171-G89</f>
        <v>3366950.6000000015</v>
      </c>
      <c r="H192" s="529">
        <f>G171/G89-1</f>
        <v>0.20847027591900935</v>
      </c>
      <c r="I192" s="530"/>
      <c r="K192" s="531"/>
      <c r="L192" s="425"/>
      <c r="M192" s="1246"/>
      <c r="N192" s="1247"/>
      <c r="O192" s="1247"/>
      <c r="P192" s="1247"/>
      <c r="Q192" s="1247"/>
      <c r="R192" s="1247"/>
      <c r="S192" s="1248"/>
      <c r="T192" s="1247"/>
      <c r="U192" s="1247"/>
      <c r="V192" s="1247"/>
      <c r="W192" s="532"/>
    </row>
    <row r="193" spans="1:23" ht="24.25" hidden="1" customHeight="1">
      <c r="A193" s="533">
        <v>9800872.5500000101</v>
      </c>
      <c r="B193" s="533">
        <v>8657784.8499999996</v>
      </c>
      <c r="C193" s="533">
        <v>9.4</v>
      </c>
      <c r="D193" s="1432">
        <f>SUM(A193:C193)</f>
        <v>18458666.800000008</v>
      </c>
      <c r="E193" s="1422"/>
      <c r="F193" s="1433"/>
      <c r="G193" s="1434"/>
      <c r="H193" s="1434"/>
      <c r="I193" s="1434"/>
      <c r="J193" s="1434"/>
      <c r="K193" s="1434"/>
      <c r="L193" s="425"/>
      <c r="M193" s="1246"/>
      <c r="N193" s="1247"/>
      <c r="O193" s="1247"/>
      <c r="P193" s="1247"/>
      <c r="Q193" s="1247"/>
      <c r="R193" s="1247"/>
      <c r="S193" s="1248"/>
      <c r="T193" s="1247"/>
      <c r="U193" s="1247"/>
      <c r="V193" s="1247"/>
    </row>
    <row r="194" spans="1:23" ht="15.75" hidden="1" customHeight="1">
      <c r="A194" s="528">
        <f>A193+C$193*50%</f>
        <v>9800877.2500000093</v>
      </c>
      <c r="B194" s="528">
        <f>B193+C193*50%</f>
        <v>8657789.5499999989</v>
      </c>
      <c r="C194" s="528">
        <f>SUM(A194:B194)</f>
        <v>18458666.800000008</v>
      </c>
      <c r="F194" s="1434"/>
      <c r="G194" s="1434"/>
      <c r="H194" s="1434"/>
      <c r="I194" s="1434"/>
      <c r="J194" s="1434"/>
      <c r="K194" s="1434"/>
      <c r="L194" s="425"/>
      <c r="M194" s="1246"/>
      <c r="N194" s="1247"/>
      <c r="O194" s="1247"/>
      <c r="P194" s="1247"/>
      <c r="Q194" s="1247"/>
      <c r="R194" s="1247"/>
      <c r="S194" s="1248"/>
      <c r="T194" s="1247"/>
      <c r="U194" s="1247"/>
      <c r="V194" s="1247"/>
      <c r="W194" s="534"/>
    </row>
    <row r="195" spans="1:23" ht="23.9" hidden="1" customHeight="1">
      <c r="A195" s="535"/>
      <c r="B195" s="536"/>
      <c r="C195" s="537"/>
      <c r="D195" s="537"/>
      <c r="E195" s="528"/>
      <c r="F195" s="528"/>
      <c r="K195" s="531"/>
      <c r="L195" s="425"/>
      <c r="M195" s="1246"/>
      <c r="N195" s="1247"/>
      <c r="O195" s="1247"/>
      <c r="P195" s="1247"/>
      <c r="Q195" s="1247"/>
      <c r="R195" s="1247"/>
      <c r="S195" s="1248"/>
      <c r="T195" s="1247"/>
      <c r="U195" s="1247"/>
      <c r="V195" s="1247"/>
    </row>
    <row r="196" spans="1:23" ht="20.149999999999999" hidden="1" customHeight="1">
      <c r="A196"/>
      <c r="B196" s="536"/>
      <c r="C196" s="536"/>
      <c r="D196" s="536"/>
      <c r="E196" s="536"/>
      <c r="F196" s="536"/>
      <c r="G196" s="536"/>
      <c r="H196" s="536"/>
      <c r="I196" s="536"/>
      <c r="J196" s="536"/>
      <c r="K196" s="531"/>
      <c r="L196" s="425"/>
      <c r="M196" s="1246"/>
      <c r="N196" s="1247"/>
      <c r="O196" s="1247"/>
      <c r="P196" s="1247"/>
      <c r="Q196" s="1247"/>
      <c r="R196" s="1247"/>
      <c r="S196" s="1248"/>
      <c r="T196" s="1247"/>
      <c r="U196" s="1247"/>
      <c r="V196" s="1247"/>
    </row>
    <row r="197" spans="1:23" hidden="1">
      <c r="A197" s="528"/>
      <c r="B197" s="536"/>
      <c r="C197" s="536"/>
      <c r="D197" s="536"/>
      <c r="E197" s="536"/>
      <c r="F197" s="536"/>
      <c r="G197" s="536"/>
      <c r="H197" s="536"/>
      <c r="I197" s="536"/>
      <c r="J197" s="536"/>
      <c r="K197" s="531"/>
      <c r="L197" s="425"/>
      <c r="M197" s="1246"/>
      <c r="N197" s="1247"/>
      <c r="O197" s="1247"/>
      <c r="P197" s="1247"/>
      <c r="Q197" s="1247"/>
      <c r="R197" s="1247"/>
      <c r="S197" s="1248"/>
      <c r="T197" s="1247"/>
      <c r="U197" s="1247"/>
      <c r="V197" s="1247"/>
    </row>
    <row r="198" spans="1:23" hidden="1">
      <c r="B198" s="536"/>
      <c r="C198" s="536"/>
      <c r="D198" s="536"/>
      <c r="E198" s="536"/>
      <c r="F198" s="536"/>
      <c r="G198" s="536"/>
      <c r="H198" s="536"/>
      <c r="I198" s="536"/>
      <c r="J198" s="536"/>
      <c r="K198" s="538"/>
      <c r="L198" s="425"/>
      <c r="M198" s="1246"/>
      <c r="N198" s="1247"/>
      <c r="O198" s="1247"/>
      <c r="P198" s="1247"/>
      <c r="Q198" s="1247"/>
      <c r="R198" s="1247"/>
      <c r="S198" s="1248"/>
      <c r="T198" s="1247"/>
      <c r="U198" s="1247"/>
      <c r="V198" s="1247"/>
    </row>
    <row r="199" spans="1:23" ht="31.15" hidden="1" customHeight="1">
      <c r="C199" s="539"/>
      <c r="E199" s="528">
        <f>G181</f>
        <v>19006759.590909086</v>
      </c>
      <c r="F199" s="528"/>
      <c r="G199" s="540"/>
      <c r="H199" s="541"/>
      <c r="I199" s="541"/>
      <c r="K199" s="531"/>
      <c r="L199" s="425"/>
      <c r="M199" s="1246"/>
      <c r="N199" s="1247"/>
      <c r="O199" s="1247"/>
      <c r="P199" s="1247"/>
      <c r="Q199" s="1247"/>
      <c r="R199" s="1247"/>
      <c r="S199" s="1248"/>
      <c r="T199" s="1247"/>
      <c r="U199" s="1247"/>
      <c r="V199" s="1247"/>
    </row>
    <row r="200" spans="1:23" ht="15.75" hidden="1" customHeight="1">
      <c r="A200" s="529"/>
      <c r="B200" s="529"/>
      <c r="C200" s="529"/>
      <c r="D200" s="529"/>
      <c r="E200" s="528">
        <f>Extranjeros!$I$181</f>
        <v>2073929.36</v>
      </c>
      <c r="F200" s="528"/>
      <c r="G200" s="540"/>
      <c r="H200" s="541"/>
      <c r="K200" s="538"/>
      <c r="L200" s="425"/>
      <c r="M200" s="1246"/>
      <c r="N200" s="1247"/>
      <c r="O200" s="1247"/>
      <c r="P200" s="1247"/>
      <c r="Q200" s="1247"/>
      <c r="R200" s="1247"/>
      <c r="S200" s="1248"/>
      <c r="T200" s="1247"/>
      <c r="U200" s="1247"/>
      <c r="V200" s="1247"/>
    </row>
    <row r="201" spans="1:23" ht="19" hidden="1" customHeight="1">
      <c r="A201" s="528"/>
      <c r="B201" s="528"/>
      <c r="C201" s="528"/>
      <c r="D201" s="528"/>
      <c r="E201" s="528">
        <f>E199-E200</f>
        <v>16932830.230909087</v>
      </c>
      <c r="F201" s="528"/>
      <c r="G201" s="540"/>
      <c r="H201" s="541"/>
      <c r="I201" s="529"/>
      <c r="K201" s="531"/>
      <c r="L201" s="425"/>
      <c r="M201" s="1246"/>
      <c r="N201" s="1247"/>
      <c r="O201" s="1247"/>
      <c r="P201" s="1247"/>
      <c r="Q201" s="1247"/>
      <c r="R201" s="1247"/>
      <c r="S201" s="1248"/>
      <c r="T201" s="1247"/>
      <c r="U201" s="1247"/>
      <c r="V201" s="1247"/>
    </row>
    <row r="202" spans="1:23" ht="30" hidden="1">
      <c r="B202" s="528"/>
      <c r="C202" s="528" t="s">
        <v>182</v>
      </c>
      <c r="D202" s="408" t="s">
        <v>183</v>
      </c>
      <c r="E202" s="528">
        <f>G193</f>
        <v>0</v>
      </c>
      <c r="F202" s="528"/>
      <c r="G202" s="540"/>
      <c r="H202" s="541"/>
      <c r="I202" s="542"/>
      <c r="K202" s="531"/>
      <c r="L202" s="425"/>
      <c r="M202" s="1246"/>
      <c r="N202" s="1247"/>
      <c r="O202" s="1247"/>
      <c r="P202" s="1247"/>
      <c r="Q202" s="1247"/>
      <c r="R202" s="1247"/>
      <c r="S202" s="1248"/>
      <c r="T202" s="1247"/>
      <c r="U202" s="1247"/>
      <c r="V202" s="1247"/>
    </row>
    <row r="203" spans="1:23" hidden="1">
      <c r="B203" s="528" t="s">
        <v>179</v>
      </c>
      <c r="C203" s="478">
        <f>D181</f>
        <v>0.53257978355934743</v>
      </c>
      <c r="D203" s="478">
        <f>E201/E199</f>
        <v>0.89088464290399305</v>
      </c>
      <c r="E203" s="528"/>
      <c r="K203" s="531"/>
      <c r="L203" s="425"/>
      <c r="M203" s="1246"/>
      <c r="N203" s="1247"/>
      <c r="O203" s="1247"/>
      <c r="P203" s="1247"/>
      <c r="Q203" s="1247"/>
      <c r="R203" s="1247"/>
      <c r="S203" s="1248"/>
      <c r="T203" s="1247"/>
      <c r="U203" s="1247"/>
      <c r="V203" s="1247"/>
    </row>
    <row r="204" spans="1:23" hidden="1">
      <c r="A204" s="529"/>
      <c r="B204" s="528" t="s">
        <v>180</v>
      </c>
      <c r="C204" s="478">
        <f>F181</f>
        <v>0.46742021644065257</v>
      </c>
      <c r="D204" s="478">
        <f>E200/E199</f>
        <v>0.10911535709600696</v>
      </c>
      <c r="E204" s="528"/>
      <c r="K204" s="543"/>
      <c r="L204" s="425"/>
      <c r="M204" s="1246"/>
      <c r="N204" s="1247"/>
      <c r="O204" s="1247"/>
      <c r="P204" s="1247"/>
      <c r="Q204" s="1247"/>
      <c r="R204" s="1247"/>
      <c r="S204" s="1248"/>
      <c r="T204" s="1247"/>
      <c r="U204" s="1247"/>
      <c r="V204" s="1247"/>
    </row>
    <row r="205" spans="1:23" hidden="1">
      <c r="A205" s="528"/>
      <c r="B205" s="528"/>
      <c r="C205" s="528"/>
      <c r="D205" s="528"/>
      <c r="E205" s="528"/>
      <c r="K205" s="531"/>
      <c r="L205" s="425"/>
      <c r="M205" s="1246"/>
      <c r="N205" s="1247"/>
      <c r="O205" s="1247"/>
      <c r="P205" s="1247"/>
      <c r="Q205" s="1247"/>
      <c r="R205" s="1247"/>
      <c r="S205" s="1248"/>
      <c r="T205" s="1247"/>
      <c r="U205" s="1247"/>
      <c r="V205" s="1247"/>
    </row>
    <row r="206" spans="1:23" hidden="1">
      <c r="A206" s="529"/>
      <c r="B206" s="528"/>
      <c r="C206" s="529"/>
      <c r="D206" s="529"/>
      <c r="E206" s="529"/>
      <c r="K206" s="531"/>
      <c r="L206" s="425"/>
      <c r="M206" s="1246"/>
      <c r="N206" s="1247"/>
      <c r="O206" s="1247"/>
      <c r="P206" s="1247"/>
      <c r="Q206" s="1247"/>
      <c r="R206" s="1247"/>
      <c r="S206" s="1248"/>
      <c r="T206" s="1247"/>
      <c r="U206" s="1247"/>
      <c r="V206" s="1247"/>
    </row>
    <row r="207" spans="1:23" hidden="1">
      <c r="B207" s="528"/>
      <c r="C207" s="529"/>
      <c r="D207" s="529"/>
      <c r="E207" s="529"/>
      <c r="K207" s="531"/>
      <c r="L207" s="425"/>
      <c r="M207" s="1246"/>
      <c r="N207" s="1247"/>
      <c r="O207" s="1247"/>
      <c r="P207" s="1247"/>
      <c r="Q207" s="1247"/>
      <c r="R207" s="1247"/>
      <c r="S207" s="1248"/>
      <c r="T207" s="1247"/>
      <c r="U207" s="1247"/>
      <c r="V207" s="1247"/>
    </row>
    <row r="208" spans="1:23">
      <c r="D208" s="544"/>
      <c r="K208" s="531"/>
      <c r="L208" s="425"/>
      <c r="M208" s="1246"/>
      <c r="N208" s="1247"/>
      <c r="O208" s="1247"/>
      <c r="P208" s="1247"/>
      <c r="Q208" s="1247"/>
      <c r="R208" s="1247"/>
      <c r="S208" s="1248"/>
      <c r="T208" s="1247"/>
      <c r="U208" s="1247"/>
      <c r="V208" s="1247"/>
    </row>
    <row r="209" spans="5:22">
      <c r="K209" s="531"/>
      <c r="L209" s="425"/>
      <c r="M209" s="1246"/>
      <c r="N209" s="1247"/>
      <c r="O209" s="1247"/>
      <c r="P209" s="1247"/>
      <c r="Q209" s="1247"/>
      <c r="R209" s="1247"/>
      <c r="S209" s="1248"/>
      <c r="T209" s="1247"/>
      <c r="U209" s="1247"/>
      <c r="V209" s="1247"/>
    </row>
    <row r="210" spans="5:22">
      <c r="K210" s="543"/>
      <c r="L210" s="425"/>
      <c r="M210" s="1246"/>
      <c r="N210" s="1247"/>
      <c r="O210" s="1247"/>
      <c r="P210" s="1247"/>
      <c r="Q210" s="1247"/>
      <c r="R210" s="1247"/>
      <c r="S210" s="1248"/>
      <c r="T210" s="1247"/>
      <c r="U210" s="1247"/>
      <c r="V210" s="1247"/>
    </row>
    <row r="211" spans="5:22">
      <c r="K211" s="531"/>
      <c r="L211" s="425"/>
      <c r="M211" s="1246"/>
      <c r="N211" s="1247"/>
      <c r="O211" s="1247"/>
      <c r="P211" s="1247"/>
      <c r="Q211" s="1247"/>
      <c r="R211" s="1247"/>
      <c r="S211" s="1248"/>
      <c r="T211" s="1247"/>
      <c r="U211" s="1247"/>
      <c r="V211" s="1247"/>
    </row>
    <row r="212" spans="5:22">
      <c r="K212" s="531"/>
      <c r="L212" s="425"/>
      <c r="M212" s="1246"/>
      <c r="N212" s="1247"/>
      <c r="O212" s="1247"/>
      <c r="P212" s="1247"/>
      <c r="Q212" s="1247"/>
      <c r="R212" s="1247"/>
      <c r="S212" s="1248"/>
      <c r="T212" s="1247"/>
      <c r="U212" s="1247"/>
      <c r="V212" s="1247"/>
    </row>
    <row r="213" spans="5:22">
      <c r="E213" s="545"/>
      <c r="F213" s="545"/>
      <c r="K213" s="531"/>
      <c r="L213" s="425"/>
      <c r="M213" s="1246"/>
      <c r="N213" s="1247"/>
      <c r="O213" s="1247"/>
      <c r="P213" s="1247"/>
      <c r="Q213" s="1247"/>
      <c r="R213" s="1247"/>
      <c r="S213" s="1248"/>
      <c r="T213" s="1247"/>
      <c r="U213" s="1247"/>
      <c r="V213" s="1247"/>
    </row>
    <row r="214" spans="5:22">
      <c r="E214" s="529"/>
      <c r="F214" s="529"/>
      <c r="K214" s="531"/>
      <c r="L214" s="425"/>
      <c r="M214" s="1246"/>
      <c r="N214" s="1247"/>
      <c r="O214" s="1247"/>
      <c r="P214" s="1247"/>
      <c r="Q214" s="1247"/>
      <c r="R214" s="1247"/>
      <c r="S214" s="1248"/>
      <c r="T214" s="1247"/>
      <c r="U214" s="1247"/>
      <c r="V214" s="1247"/>
    </row>
    <row r="215" spans="5:22" ht="33" customHeight="1">
      <c r="E215" s="542"/>
      <c r="F215" s="542"/>
      <c r="K215" s="531"/>
      <c r="L215" s="425"/>
      <c r="M215" s="1246"/>
      <c r="N215" s="1247"/>
      <c r="O215" s="1247"/>
      <c r="P215" s="1247"/>
      <c r="Q215" s="1247"/>
      <c r="R215" s="1247"/>
      <c r="S215" s="1248"/>
      <c r="T215" s="1247"/>
      <c r="U215" s="1247"/>
      <c r="V215" s="1247"/>
    </row>
    <row r="216" spans="5:22" ht="36" customHeight="1">
      <c r="E216" s="542"/>
      <c r="F216" s="542"/>
      <c r="G216" s="542"/>
      <c r="H216" s="542"/>
      <c r="K216" s="531"/>
      <c r="L216" s="425"/>
      <c r="M216" s="1246"/>
      <c r="N216" s="1247"/>
      <c r="O216" s="1247"/>
      <c r="P216" s="1247"/>
      <c r="Q216" s="1247"/>
      <c r="R216" s="1247"/>
      <c r="S216" s="1248"/>
      <c r="T216" s="1247"/>
      <c r="U216" s="1247"/>
      <c r="V216" s="1247"/>
    </row>
    <row r="217" spans="5:22">
      <c r="K217" s="531"/>
      <c r="L217" s="425"/>
      <c r="M217" s="1246"/>
      <c r="N217" s="1247"/>
      <c r="O217" s="1247"/>
      <c r="P217" s="1247"/>
      <c r="Q217" s="1247"/>
      <c r="R217" s="1247"/>
      <c r="S217" s="1248"/>
      <c r="T217" s="1247"/>
      <c r="U217" s="1247"/>
      <c r="V217" s="1247"/>
    </row>
    <row r="218" spans="5:22">
      <c r="K218" s="531"/>
      <c r="L218" s="425"/>
      <c r="M218" s="1246"/>
      <c r="N218" s="1247"/>
      <c r="O218" s="1247"/>
      <c r="P218" s="1247"/>
      <c r="Q218" s="1247"/>
      <c r="R218" s="1247"/>
      <c r="S218" s="1248"/>
      <c r="T218" s="1247"/>
      <c r="U218" s="1247"/>
      <c r="V218" s="1247"/>
    </row>
    <row r="219" spans="5:22">
      <c r="K219" s="531"/>
      <c r="L219" s="425"/>
      <c r="M219" s="1246"/>
      <c r="N219" s="1247"/>
      <c r="O219" s="1247"/>
      <c r="P219" s="1247"/>
      <c r="Q219" s="1247"/>
      <c r="R219" s="1247"/>
      <c r="S219" s="1248"/>
      <c r="T219" s="1247"/>
      <c r="U219" s="1247"/>
      <c r="V219" s="1247"/>
    </row>
    <row r="220" spans="5:22">
      <c r="K220" s="531"/>
      <c r="L220" s="425"/>
      <c r="M220" s="1246"/>
      <c r="N220" s="1247"/>
      <c r="O220" s="1247"/>
      <c r="P220" s="1247"/>
      <c r="Q220" s="1247"/>
      <c r="R220" s="1247"/>
      <c r="S220" s="1248"/>
      <c r="T220" s="1247"/>
      <c r="U220" s="1247"/>
      <c r="V220" s="1247"/>
    </row>
    <row r="221" spans="5:22">
      <c r="K221" s="531"/>
      <c r="L221" s="425"/>
      <c r="M221" s="1246"/>
      <c r="N221" s="1247"/>
      <c r="O221" s="1247"/>
      <c r="P221" s="1247"/>
      <c r="Q221" s="1247"/>
      <c r="R221" s="1247"/>
      <c r="S221" s="1248"/>
      <c r="T221" s="1247"/>
      <c r="U221" s="1247"/>
      <c r="V221" s="1247"/>
    </row>
    <row r="222" spans="5:22">
      <c r="K222" s="543"/>
      <c r="L222" s="425"/>
      <c r="M222" s="1246"/>
      <c r="N222" s="1247"/>
      <c r="O222" s="1247"/>
      <c r="P222" s="1247"/>
      <c r="Q222" s="1247"/>
      <c r="R222" s="1247"/>
      <c r="S222" s="1248"/>
      <c r="T222" s="1247"/>
      <c r="U222" s="1247"/>
      <c r="V222" s="1247"/>
    </row>
    <row r="223" spans="5:22">
      <c r="K223" s="531"/>
      <c r="L223" s="425"/>
      <c r="M223" s="1246"/>
      <c r="N223" s="1247"/>
      <c r="O223" s="1247"/>
      <c r="P223" s="1247"/>
      <c r="Q223" s="1247"/>
      <c r="R223" s="1247"/>
      <c r="S223" s="1248"/>
      <c r="T223" s="1247"/>
      <c r="U223" s="1247"/>
      <c r="V223" s="1247"/>
    </row>
    <row r="224" spans="5:22">
      <c r="L224" s="425"/>
      <c r="M224" s="1246"/>
      <c r="N224" s="1247"/>
      <c r="O224" s="1247"/>
      <c r="P224" s="1247"/>
      <c r="Q224" s="1247"/>
      <c r="R224" s="1247"/>
      <c r="S224" s="1248"/>
      <c r="T224" s="1247"/>
      <c r="U224" s="1247"/>
      <c r="V224" s="1247"/>
    </row>
    <row r="225" spans="3:22">
      <c r="K225" s="546"/>
      <c r="L225" s="425"/>
      <c r="M225" s="1246"/>
      <c r="N225" s="1247"/>
      <c r="O225" s="1247"/>
      <c r="P225" s="1247"/>
      <c r="Q225" s="1247"/>
      <c r="R225" s="1247"/>
      <c r="S225" s="1248"/>
      <c r="T225" s="1247"/>
      <c r="U225" s="1247"/>
      <c r="V225" s="1247"/>
    </row>
    <row r="226" spans="3:22">
      <c r="L226" s="425"/>
      <c r="M226" s="1246"/>
      <c r="N226" s="1247"/>
      <c r="O226" s="1247"/>
      <c r="P226" s="1247"/>
      <c r="Q226" s="1247"/>
      <c r="R226" s="1247"/>
      <c r="S226" s="1248"/>
      <c r="T226" s="1247"/>
      <c r="U226" s="1247"/>
      <c r="V226" s="1247"/>
    </row>
    <row r="227" spans="3:22">
      <c r="L227" s="425"/>
      <c r="M227" s="1246"/>
      <c r="N227" s="1247"/>
      <c r="O227" s="1247"/>
      <c r="P227" s="1247"/>
      <c r="Q227" s="1247"/>
      <c r="R227" s="1247"/>
      <c r="S227" s="1248"/>
      <c r="T227" s="1247"/>
      <c r="U227" s="1247"/>
      <c r="V227" s="1247"/>
    </row>
    <row r="228" spans="3:22">
      <c r="L228" s="425"/>
      <c r="M228" s="1246"/>
      <c r="N228" s="1247"/>
      <c r="O228" s="1247"/>
      <c r="P228" s="1247"/>
      <c r="Q228" s="1247"/>
      <c r="R228" s="1247"/>
      <c r="S228" s="1248"/>
      <c r="T228" s="1247"/>
      <c r="U228" s="1247"/>
      <c r="V228" s="1247"/>
    </row>
    <row r="229" spans="3:22">
      <c r="L229" s="425"/>
      <c r="M229" s="1246"/>
      <c r="N229" s="1247"/>
      <c r="O229" s="1247"/>
      <c r="P229" s="1247"/>
      <c r="Q229" s="1247"/>
      <c r="R229" s="1247"/>
      <c r="S229" s="1248"/>
      <c r="T229" s="1247"/>
      <c r="U229" s="1247"/>
      <c r="V229" s="1247"/>
    </row>
    <row r="230" spans="3:22">
      <c r="L230" s="425"/>
      <c r="M230" s="1246"/>
      <c r="N230" s="1247"/>
      <c r="O230" s="1247"/>
      <c r="P230" s="1247"/>
      <c r="Q230" s="1247"/>
      <c r="R230" s="1247"/>
      <c r="S230" s="1248"/>
      <c r="T230" s="1247"/>
      <c r="U230" s="1247"/>
      <c r="V230" s="1247"/>
    </row>
    <row r="231" spans="3:22">
      <c r="L231" s="425"/>
      <c r="M231" s="1246"/>
      <c r="N231" s="1247"/>
      <c r="O231" s="1247"/>
      <c r="P231" s="1247"/>
      <c r="Q231" s="1247"/>
      <c r="R231" s="1247"/>
      <c r="S231" s="1248"/>
      <c r="T231" s="1247"/>
      <c r="U231" s="1247"/>
      <c r="V231" s="1247"/>
    </row>
    <row r="232" spans="3:22">
      <c r="L232" s="425"/>
      <c r="M232" s="1246"/>
      <c r="N232" s="1247"/>
      <c r="O232" s="1247"/>
      <c r="P232" s="1247"/>
      <c r="Q232" s="1247"/>
      <c r="R232" s="1247"/>
      <c r="S232" s="1248"/>
      <c r="T232" s="1247"/>
      <c r="U232" s="1247"/>
      <c r="V232" s="1247"/>
    </row>
    <row r="233" spans="3:22">
      <c r="L233" s="425"/>
      <c r="M233" s="1246"/>
      <c r="N233" s="1247"/>
      <c r="O233" s="1247"/>
      <c r="P233" s="1247"/>
      <c r="Q233" s="1247"/>
      <c r="R233" s="1247"/>
      <c r="S233" s="1248"/>
      <c r="T233" s="1247"/>
      <c r="U233" s="1247"/>
      <c r="V233" s="1247"/>
    </row>
    <row r="234" spans="3:22">
      <c r="C234" s="547"/>
      <c r="L234" s="425"/>
      <c r="M234" s="1246"/>
      <c r="N234" s="1247"/>
      <c r="O234" s="1247"/>
      <c r="P234" s="1247"/>
      <c r="Q234" s="1247"/>
      <c r="R234" s="1247"/>
      <c r="S234" s="1248"/>
      <c r="T234" s="1247"/>
      <c r="U234" s="1247"/>
      <c r="V234" s="1247"/>
    </row>
    <row r="235" spans="3:22">
      <c r="C235" s="547"/>
      <c r="L235" s="425"/>
      <c r="M235" s="1246"/>
      <c r="N235" s="1247"/>
      <c r="O235" s="1247"/>
      <c r="P235" s="1247"/>
      <c r="Q235" s="1247"/>
      <c r="R235" s="1247"/>
      <c r="S235" s="1248"/>
      <c r="T235" s="1247"/>
      <c r="U235" s="1247"/>
      <c r="V235" s="1247"/>
    </row>
    <row r="236" spans="3:22">
      <c r="C236" s="547"/>
      <c r="L236" s="425"/>
      <c r="M236" s="1246"/>
      <c r="N236" s="1247"/>
      <c r="O236" s="1247"/>
      <c r="P236" s="1247"/>
      <c r="Q236" s="1247"/>
      <c r="R236" s="1247"/>
      <c r="S236" s="1248"/>
      <c r="T236" s="1247"/>
      <c r="U236" s="1247"/>
      <c r="V236" s="1247"/>
    </row>
    <row r="237" spans="3:22">
      <c r="C237" s="547"/>
      <c r="L237" s="425"/>
      <c r="M237" s="1246"/>
      <c r="N237" s="1247"/>
      <c r="O237" s="1247"/>
      <c r="P237" s="1247"/>
      <c r="Q237" s="1247"/>
      <c r="R237" s="1247"/>
      <c r="S237" s="1248"/>
      <c r="T237" s="1247"/>
      <c r="U237" s="1247"/>
      <c r="V237" s="1247"/>
    </row>
    <row r="238" spans="3:22">
      <c r="C238" s="547"/>
      <c r="L238" s="425"/>
      <c r="M238" s="1246"/>
      <c r="N238" s="1247"/>
      <c r="O238" s="1247"/>
      <c r="P238" s="1247"/>
      <c r="Q238" s="1247"/>
      <c r="R238" s="1247"/>
      <c r="S238" s="1248"/>
      <c r="T238" s="1247"/>
      <c r="U238" s="1247"/>
      <c r="V238" s="1247"/>
    </row>
    <row r="239" spans="3:22">
      <c r="C239" s="547"/>
      <c r="D239" s="529"/>
      <c r="E239" s="529"/>
      <c r="G239" s="548"/>
      <c r="H239" s="529"/>
      <c r="L239" s="425"/>
      <c r="M239" s="1246"/>
      <c r="N239" s="1247"/>
      <c r="O239" s="1247"/>
      <c r="P239" s="1247"/>
      <c r="Q239" s="1247"/>
      <c r="R239" s="1247"/>
      <c r="S239" s="1248"/>
      <c r="T239" s="1247"/>
      <c r="U239" s="1247"/>
      <c r="V239" s="1247"/>
    </row>
    <row r="240" spans="3:22">
      <c r="C240" s="547"/>
      <c r="D240" s="529"/>
      <c r="E240" s="529"/>
      <c r="G240" s="548"/>
      <c r="H240" s="529"/>
      <c r="L240" s="425"/>
      <c r="M240" s="1246"/>
      <c r="N240" s="1247"/>
      <c r="O240" s="1247"/>
      <c r="P240" s="1247"/>
      <c r="Q240" s="1247"/>
      <c r="R240" s="1247"/>
      <c r="S240" s="1248"/>
      <c r="T240" s="1247"/>
      <c r="U240" s="1247"/>
      <c r="V240" s="1247"/>
    </row>
    <row r="241" spans="3:22">
      <c r="C241" s="547"/>
      <c r="D241" s="529"/>
      <c r="E241" s="529"/>
      <c r="G241" s="548"/>
      <c r="H241" s="529"/>
      <c r="L241" s="425"/>
      <c r="M241" s="1246"/>
      <c r="N241" s="1247"/>
      <c r="O241" s="1247"/>
      <c r="P241" s="1247"/>
      <c r="Q241" s="1247"/>
      <c r="R241" s="1247"/>
      <c r="S241" s="1248"/>
      <c r="T241" s="1247"/>
      <c r="U241" s="1247"/>
      <c r="V241" s="1247"/>
    </row>
    <row r="242" spans="3:22">
      <c r="C242" s="549"/>
      <c r="D242" s="529"/>
      <c r="E242" s="529"/>
      <c r="G242" s="548"/>
      <c r="H242" s="529"/>
      <c r="L242" s="425"/>
      <c r="M242" s="1246"/>
      <c r="N242" s="1247"/>
      <c r="O242" s="1247"/>
      <c r="P242" s="1247"/>
      <c r="Q242" s="1247"/>
      <c r="R242" s="1247"/>
      <c r="S242" s="1248"/>
      <c r="T242" s="1247"/>
      <c r="U242" s="1247"/>
      <c r="V242" s="1247"/>
    </row>
    <row r="243" spans="3:22">
      <c r="E243" s="529"/>
      <c r="G243" s="550"/>
      <c r="H243" s="529"/>
      <c r="L243" s="425"/>
      <c r="M243" s="1246"/>
      <c r="N243" s="1247"/>
      <c r="O243" s="1247"/>
      <c r="P243" s="1247"/>
      <c r="Q243" s="1247"/>
      <c r="R243" s="1247"/>
      <c r="S243" s="1248"/>
      <c r="T243" s="1247"/>
      <c r="U243" s="1247"/>
      <c r="V243" s="1247"/>
    </row>
    <row r="244" spans="3:22">
      <c r="L244" s="425"/>
      <c r="M244" s="1246"/>
      <c r="N244" s="1247"/>
      <c r="O244" s="1247"/>
      <c r="P244" s="1247"/>
      <c r="Q244" s="1247"/>
      <c r="R244" s="1247"/>
      <c r="S244" s="1248"/>
      <c r="T244" s="1247"/>
      <c r="U244" s="1247"/>
      <c r="V244" s="1247"/>
    </row>
    <row r="245" spans="3:22">
      <c r="L245" s="425"/>
      <c r="M245" s="425"/>
    </row>
    <row r="246" spans="3:22">
      <c r="L246" s="425"/>
      <c r="M246" s="425"/>
    </row>
    <row r="247" spans="3:22">
      <c r="L247" s="425"/>
      <c r="M247" s="425"/>
    </row>
    <row r="248" spans="3:22">
      <c r="L248" s="425"/>
      <c r="M248" s="425"/>
    </row>
    <row r="249" spans="3:22">
      <c r="L249" s="425"/>
      <c r="M249" s="425"/>
    </row>
    <row r="250" spans="3:22">
      <c r="L250" s="425"/>
      <c r="M250" s="425"/>
    </row>
    <row r="251" spans="3:22">
      <c r="L251" s="425"/>
      <c r="M251" s="425"/>
    </row>
    <row r="252" spans="3:22">
      <c r="L252" s="425"/>
      <c r="M252" s="425"/>
    </row>
    <row r="253" spans="3:22">
      <c r="L253" s="425"/>
      <c r="M253" s="425"/>
    </row>
    <row r="254" spans="3:22">
      <c r="L254" s="425"/>
      <c r="M254" s="425"/>
    </row>
    <row r="255" spans="3:22">
      <c r="L255" s="425"/>
      <c r="M255" s="425"/>
    </row>
    <row r="256" spans="3:22">
      <c r="L256" s="425"/>
      <c r="M256" s="425"/>
    </row>
    <row r="257" spans="1:34">
      <c r="L257" s="425"/>
      <c r="M257" s="425"/>
    </row>
    <row r="258" spans="1:34">
      <c r="L258" s="425"/>
      <c r="M258" s="425"/>
    </row>
    <row r="259" spans="1:34">
      <c r="L259" s="425"/>
      <c r="M259" s="425"/>
    </row>
    <row r="260" spans="1:34">
      <c r="L260" s="425"/>
      <c r="M260" s="425"/>
    </row>
    <row r="261" spans="1:34">
      <c r="L261" s="425"/>
      <c r="M261" s="425"/>
    </row>
    <row r="262" spans="1:34">
      <c r="L262" s="425"/>
      <c r="M262" s="425"/>
    </row>
    <row r="263" spans="1:34">
      <c r="L263" s="425"/>
      <c r="M263" s="425"/>
    </row>
    <row r="264" spans="1:34">
      <c r="L264" s="425"/>
      <c r="M264" s="425"/>
    </row>
    <row r="265" spans="1:34">
      <c r="L265" s="425"/>
      <c r="M265" s="425"/>
    </row>
    <row r="266" spans="1:34">
      <c r="A266" s="1225"/>
      <c r="B266" s="1225"/>
      <c r="C266" s="1225"/>
      <c r="D266" s="1225"/>
      <c r="E266" s="1225"/>
      <c r="F266" s="1225"/>
      <c r="G266" s="1226"/>
      <c r="H266" s="1225"/>
      <c r="I266" s="1225"/>
      <c r="J266" s="1225"/>
      <c r="K266" s="1225"/>
      <c r="L266" s="1249"/>
      <c r="M266" s="1249"/>
      <c r="N266" s="1201"/>
      <c r="O266" s="1201"/>
      <c r="P266" s="1201"/>
      <c r="Q266" s="1201"/>
      <c r="R266" s="1201"/>
      <c r="S266" s="1201"/>
      <c r="T266" s="1201"/>
      <c r="U266" s="1201"/>
      <c r="V266" s="1201"/>
      <c r="W266" s="1201"/>
      <c r="X266" s="1201"/>
      <c r="Y266" s="1201"/>
      <c r="Z266" s="1201"/>
      <c r="AA266" s="1201"/>
      <c r="AB266" s="1201"/>
      <c r="AC266" s="1201"/>
      <c r="AD266" s="1201"/>
      <c r="AE266" s="1201"/>
      <c r="AF266" s="1201"/>
      <c r="AG266" s="1201"/>
      <c r="AH266" s="1201"/>
    </row>
    <row r="267" spans="1:34">
      <c r="A267" s="1225"/>
      <c r="B267" s="1225"/>
      <c r="C267" s="1225"/>
      <c r="D267" s="1225"/>
      <c r="E267" s="1225"/>
      <c r="F267" s="1225"/>
      <c r="G267" s="1226"/>
      <c r="H267" s="1225"/>
      <c r="I267" s="1225"/>
      <c r="J267" s="1225"/>
      <c r="K267" s="1225"/>
      <c r="L267" s="1249"/>
      <c r="M267" s="1249"/>
      <c r="N267" s="1201"/>
      <c r="O267" s="1201"/>
      <c r="P267" s="1201"/>
      <c r="Q267" s="1201"/>
      <c r="R267" s="1201"/>
      <c r="S267" s="1201"/>
      <c r="T267" s="1201"/>
      <c r="U267" s="1201"/>
      <c r="V267" s="1201"/>
      <c r="W267" s="1201"/>
      <c r="X267" s="1201"/>
      <c r="Y267" s="1201"/>
      <c r="Z267" s="1201"/>
      <c r="AA267" s="1201"/>
      <c r="AB267" s="1201"/>
      <c r="AC267" s="1201"/>
      <c r="AD267" s="1201"/>
      <c r="AE267" s="1201"/>
      <c r="AF267" s="1201"/>
      <c r="AG267" s="1201"/>
      <c r="AH267" s="1201"/>
    </row>
    <row r="268" spans="1:34">
      <c r="A268" s="1225"/>
      <c r="B268" s="1225"/>
      <c r="C268" s="1225"/>
      <c r="D268" s="1225"/>
      <c r="E268" s="1225"/>
      <c r="F268" s="1225"/>
      <c r="G268" s="1226"/>
      <c r="H268" s="1225"/>
      <c r="I268" s="1225"/>
      <c r="J268" s="1225"/>
      <c r="K268" s="1225"/>
      <c r="L268" s="1249"/>
      <c r="M268" s="1249"/>
      <c r="N268" s="1201"/>
      <c r="O268" s="1201"/>
      <c r="P268" s="1201"/>
      <c r="Q268" s="1201"/>
      <c r="R268" s="1201"/>
      <c r="S268" s="1201"/>
      <c r="T268" s="1201"/>
      <c r="U268" s="1201"/>
      <c r="V268" s="1201"/>
      <c r="W268" s="1201"/>
      <c r="X268" s="1201"/>
      <c r="Y268" s="1201"/>
      <c r="Z268" s="1201"/>
      <c r="AA268" s="1201"/>
      <c r="AB268" s="1201"/>
      <c r="AC268" s="1201"/>
      <c r="AD268" s="1201"/>
      <c r="AE268" s="1201"/>
      <c r="AF268" s="1201"/>
      <c r="AG268" s="1201"/>
      <c r="AH268" s="1201"/>
    </row>
    <row r="269" spans="1:34">
      <c r="A269" s="1225"/>
      <c r="B269" s="1225"/>
      <c r="C269" s="1225"/>
      <c r="D269" s="1225"/>
      <c r="E269" s="1225"/>
      <c r="F269" s="1225"/>
      <c r="G269" s="1226"/>
      <c r="H269" s="1225"/>
      <c r="I269" s="1225"/>
      <c r="J269" s="1225"/>
      <c r="K269" s="1225"/>
      <c r="L269" s="1249"/>
      <c r="M269" s="1249"/>
      <c r="N269" s="1201"/>
      <c r="O269" s="1201"/>
      <c r="P269" s="1201"/>
      <c r="Q269" s="1201"/>
      <c r="R269" s="1201"/>
      <c r="S269" s="1201"/>
      <c r="T269" s="1201"/>
      <c r="U269" s="1201"/>
      <c r="V269" s="1201"/>
      <c r="W269" s="1201"/>
      <c r="X269" s="1201"/>
      <c r="Y269" s="1201"/>
      <c r="Z269" s="1201"/>
      <c r="AA269" s="1201"/>
      <c r="AB269" s="1201"/>
      <c r="AC269" s="1201"/>
      <c r="AD269" s="1201"/>
      <c r="AE269" s="1201"/>
      <c r="AF269" s="1201"/>
      <c r="AG269" s="1201"/>
      <c r="AH269" s="1201"/>
    </row>
    <row r="270" spans="1:34">
      <c r="A270" s="1225"/>
      <c r="B270" s="1225"/>
      <c r="C270" s="1225"/>
      <c r="D270" s="1225"/>
      <c r="E270" s="1225"/>
      <c r="F270" s="1225"/>
      <c r="G270" s="1226"/>
      <c r="H270" s="1225"/>
      <c r="I270" s="1225"/>
      <c r="J270" s="1225"/>
      <c r="K270" s="1225"/>
      <c r="L270" s="1249"/>
      <c r="M270" s="1249"/>
      <c r="N270" s="1201"/>
      <c r="O270" s="1201"/>
      <c r="P270" s="1201"/>
      <c r="Q270" s="1201"/>
      <c r="R270" s="1201"/>
      <c r="S270" s="1201"/>
      <c r="T270" s="1201"/>
      <c r="U270" s="1201"/>
      <c r="V270" s="1201"/>
      <c r="W270" s="1201"/>
      <c r="X270" s="1201"/>
      <c r="Y270" s="1201"/>
      <c r="Z270" s="1201"/>
      <c r="AA270" s="1201"/>
      <c r="AB270" s="1201"/>
      <c r="AC270" s="1201"/>
      <c r="AD270" s="1201"/>
      <c r="AE270" s="1201"/>
      <c r="AF270" s="1201"/>
      <c r="AG270" s="1201"/>
      <c r="AH270" s="1201"/>
    </row>
    <row r="271" spans="1:34">
      <c r="A271" s="1225"/>
      <c r="B271" s="1225"/>
      <c r="C271" s="1225"/>
      <c r="D271" s="1225"/>
      <c r="E271" s="1225"/>
      <c r="F271" s="1225"/>
      <c r="G271" s="1226"/>
      <c r="H271" s="1225"/>
      <c r="I271" s="1225"/>
      <c r="J271" s="1225"/>
      <c r="K271" s="1225"/>
      <c r="L271" s="1249"/>
      <c r="M271" s="1249"/>
      <c r="N271" s="1201"/>
      <c r="O271" s="1201"/>
      <c r="P271" s="1201"/>
      <c r="Q271" s="1201"/>
      <c r="R271" s="1201"/>
      <c r="S271" s="1201"/>
      <c r="T271" s="1201"/>
      <c r="U271" s="1201"/>
      <c r="V271" s="1201"/>
      <c r="W271" s="1201"/>
      <c r="X271" s="1201"/>
      <c r="Y271" s="1201"/>
      <c r="Z271" s="1201"/>
      <c r="AA271" s="1201"/>
      <c r="AB271" s="1201"/>
      <c r="AC271" s="1201"/>
      <c r="AD271" s="1201"/>
      <c r="AE271" s="1201"/>
      <c r="AF271" s="1201"/>
      <c r="AG271" s="1201"/>
      <c r="AH271" s="1201"/>
    </row>
    <row r="272" spans="1:34">
      <c r="A272" s="1225"/>
      <c r="B272" s="1225"/>
      <c r="C272" s="1225"/>
      <c r="D272" s="1225"/>
      <c r="E272" s="1225"/>
      <c r="F272" s="1225"/>
      <c r="G272" s="1226"/>
      <c r="H272" s="1225"/>
      <c r="I272" s="1225"/>
      <c r="J272" s="1225"/>
      <c r="K272" s="1225"/>
      <c r="L272" s="1249"/>
      <c r="M272" s="1249"/>
      <c r="N272" s="1201"/>
      <c r="O272" s="1201"/>
      <c r="P272" s="1201"/>
      <c r="Q272" s="1201"/>
      <c r="R272" s="1201"/>
      <c r="S272" s="1201"/>
      <c r="T272" s="1201"/>
      <c r="U272" s="1201"/>
      <c r="V272" s="1201"/>
      <c r="W272" s="1201"/>
      <c r="X272" s="1201"/>
      <c r="Y272" s="1201"/>
      <c r="Z272" s="1201"/>
      <c r="AA272" s="1201"/>
      <c r="AB272" s="1201"/>
      <c r="AC272" s="1201"/>
      <c r="AD272" s="1201"/>
      <c r="AE272" s="1201"/>
      <c r="AF272" s="1201"/>
      <c r="AG272" s="1201"/>
      <c r="AH272" s="1201"/>
    </row>
    <row r="273" spans="1:34">
      <c r="A273" s="1225"/>
      <c r="B273" s="1225"/>
      <c r="C273" s="1225"/>
      <c r="D273" s="1225"/>
      <c r="E273" s="1225"/>
      <c r="F273" s="1225"/>
      <c r="G273" s="1226"/>
      <c r="H273" s="1225"/>
      <c r="I273" s="1225"/>
      <c r="J273" s="1225"/>
      <c r="K273" s="1225"/>
      <c r="L273" s="1249"/>
      <c r="M273" s="1249"/>
      <c r="N273" s="1201"/>
      <c r="O273" s="1201"/>
      <c r="P273" s="1201"/>
      <c r="Q273" s="1201"/>
      <c r="R273" s="1201"/>
      <c r="S273" s="1201"/>
      <c r="T273" s="1201"/>
      <c r="U273" s="1201"/>
      <c r="V273" s="1201"/>
      <c r="W273" s="1201"/>
      <c r="X273" s="1201"/>
      <c r="Y273" s="1201"/>
      <c r="Z273" s="1201"/>
      <c r="AA273" s="1201"/>
      <c r="AB273" s="1201"/>
      <c r="AC273" s="1201"/>
      <c r="AD273" s="1201"/>
      <c r="AE273" s="1201"/>
      <c r="AF273" s="1201"/>
      <c r="AG273" s="1201"/>
      <c r="AH273" s="1201"/>
    </row>
    <row r="274" spans="1:34">
      <c r="A274" s="1225"/>
      <c r="B274" s="1225"/>
      <c r="C274" s="1225"/>
      <c r="D274" s="1225"/>
      <c r="E274" s="1225"/>
      <c r="F274" s="1225"/>
      <c r="G274" s="1226"/>
      <c r="H274" s="1225"/>
      <c r="I274" s="1225"/>
      <c r="J274" s="1225"/>
      <c r="K274" s="1225"/>
      <c r="L274" s="1249"/>
      <c r="M274" s="1249"/>
      <c r="N274" s="1201"/>
      <c r="O274" s="1201"/>
      <c r="P274" s="1201"/>
      <c r="Q274" s="1201"/>
      <c r="R274" s="1201"/>
      <c r="S274" s="1201"/>
      <c r="T274" s="1201"/>
      <c r="U274" s="1201"/>
      <c r="V274" s="1201"/>
      <c r="W274" s="1201"/>
      <c r="X274" s="1201"/>
      <c r="Y274" s="1201"/>
      <c r="Z274" s="1201"/>
      <c r="AA274" s="1201"/>
      <c r="AB274" s="1201"/>
      <c r="AC274" s="1201"/>
      <c r="AD274" s="1201"/>
      <c r="AE274" s="1201"/>
      <c r="AF274" s="1201"/>
      <c r="AG274" s="1201"/>
      <c r="AH274" s="1201"/>
    </row>
    <row r="275" spans="1:34">
      <c r="A275" s="1225"/>
      <c r="B275" s="1225"/>
      <c r="C275" s="1225"/>
      <c r="D275" s="1225"/>
      <c r="E275" s="1225"/>
      <c r="F275" s="1225"/>
      <c r="G275" s="1226"/>
      <c r="H275" s="1225"/>
      <c r="I275" s="1225"/>
      <c r="J275" s="1225"/>
      <c r="K275" s="1225"/>
      <c r="L275" s="1249"/>
      <c r="M275" s="1249"/>
      <c r="N275" s="1201"/>
      <c r="O275" s="1201"/>
      <c r="P275" s="1201"/>
      <c r="Q275" s="1201"/>
      <c r="R275" s="1201"/>
      <c r="S275" s="1201"/>
      <c r="T275" s="1201"/>
      <c r="U275" s="1201"/>
      <c r="V275" s="1201"/>
      <c r="W275" s="1201"/>
      <c r="X275" s="1201"/>
      <c r="Y275" s="1201"/>
      <c r="Z275" s="1201"/>
      <c r="AA275" s="1201"/>
      <c r="AB275" s="1201"/>
      <c r="AC275" s="1201"/>
      <c r="AD275" s="1201"/>
      <c r="AE275" s="1201"/>
      <c r="AF275" s="1201"/>
      <c r="AG275" s="1201"/>
      <c r="AH275" s="1201"/>
    </row>
    <row r="276" spans="1:34">
      <c r="A276" s="1225"/>
      <c r="B276" s="1225"/>
      <c r="C276" s="1225"/>
      <c r="D276" s="1225"/>
      <c r="E276" s="1225"/>
      <c r="F276" s="1225"/>
      <c r="G276" s="1226"/>
      <c r="H276" s="1225"/>
      <c r="I276" s="1225"/>
      <c r="J276" s="1225"/>
      <c r="K276" s="1225"/>
      <c r="L276" s="1249"/>
      <c r="M276" s="1249"/>
      <c r="N276" s="1201"/>
      <c r="O276" s="1201"/>
      <c r="P276" s="1201"/>
      <c r="Q276" s="1201"/>
      <c r="R276" s="1201"/>
      <c r="S276" s="1201"/>
      <c r="T276" s="1201"/>
      <c r="U276" s="1201"/>
      <c r="V276" s="1201"/>
      <c r="W276" s="1201"/>
      <c r="X276" s="1201"/>
      <c r="Y276" s="1201"/>
      <c r="Z276" s="1201"/>
      <c r="AA276" s="1201"/>
      <c r="AB276" s="1201"/>
      <c r="AC276" s="1201"/>
      <c r="AD276" s="1201"/>
      <c r="AE276" s="1201"/>
      <c r="AF276" s="1201"/>
      <c r="AG276" s="1201"/>
      <c r="AH276" s="1201"/>
    </row>
    <row r="277" spans="1:34">
      <c r="A277" s="1225"/>
      <c r="B277" s="1225"/>
      <c r="C277" s="1225"/>
      <c r="D277" s="1225"/>
      <c r="E277" s="1225"/>
      <c r="F277" s="1225"/>
      <c r="G277" s="1226"/>
      <c r="H277" s="1225"/>
      <c r="I277" s="1225"/>
      <c r="J277" s="1225"/>
      <c r="K277" s="1225"/>
      <c r="L277" s="1249"/>
      <c r="M277" s="1249"/>
      <c r="N277" s="1201"/>
      <c r="O277" s="1201"/>
      <c r="P277" s="1201"/>
      <c r="Q277" s="1201"/>
      <c r="R277" s="1201"/>
      <c r="S277" s="1201"/>
      <c r="T277" s="1201"/>
      <c r="U277" s="1201"/>
      <c r="V277" s="1201"/>
      <c r="W277" s="1201"/>
      <c r="X277" s="1201"/>
      <c r="Y277" s="1201"/>
      <c r="Z277" s="1201"/>
      <c r="AA277" s="1201"/>
      <c r="AB277" s="1201"/>
      <c r="AC277" s="1201"/>
      <c r="AD277" s="1201"/>
      <c r="AE277" s="1201"/>
      <c r="AF277" s="1201"/>
      <c r="AG277" s="1201"/>
      <c r="AH277" s="1201"/>
    </row>
    <row r="278" spans="1:34">
      <c r="A278" s="1225"/>
      <c r="B278" s="1225"/>
      <c r="C278" s="1225"/>
      <c r="D278" s="1225"/>
      <c r="E278" s="1225"/>
      <c r="F278" s="1225"/>
      <c r="G278" s="1226"/>
      <c r="H278" s="1225"/>
      <c r="I278" s="1225"/>
      <c r="J278" s="1225"/>
      <c r="K278" s="1225"/>
      <c r="L278" s="1249"/>
      <c r="M278" s="1249"/>
      <c r="N278" s="1201"/>
      <c r="O278" s="1201"/>
      <c r="P278" s="1201"/>
      <c r="Q278" s="1201"/>
      <c r="R278" s="1201"/>
      <c r="S278" s="1201"/>
      <c r="T278" s="1201"/>
      <c r="U278" s="1201"/>
      <c r="V278" s="1201"/>
      <c r="W278" s="1201"/>
      <c r="X278" s="1201"/>
      <c r="Y278" s="1201"/>
      <c r="Z278" s="1201"/>
      <c r="AA278" s="1201"/>
      <c r="AB278" s="1201"/>
      <c r="AC278" s="1201"/>
      <c r="AD278" s="1201"/>
      <c r="AE278" s="1201"/>
      <c r="AF278" s="1201"/>
      <c r="AG278" s="1201"/>
      <c r="AH278" s="1201"/>
    </row>
    <row r="279" spans="1:34">
      <c r="A279" s="1225"/>
      <c r="B279" s="1225"/>
      <c r="C279" s="1225"/>
      <c r="D279" s="1225"/>
      <c r="E279" s="1225"/>
      <c r="F279" s="1225"/>
      <c r="G279" s="1226"/>
      <c r="H279" s="1225"/>
      <c r="I279" s="1225"/>
      <c r="J279" s="1225"/>
      <c r="K279" s="1225"/>
      <c r="L279" s="1249"/>
      <c r="M279" s="1249"/>
      <c r="N279" s="1201"/>
      <c r="O279" s="1201"/>
      <c r="P279" s="1201"/>
      <c r="Q279" s="1201"/>
      <c r="R279" s="1201"/>
      <c r="S279" s="1201"/>
      <c r="T279" s="1201"/>
      <c r="U279" s="1201"/>
      <c r="V279" s="1201"/>
      <c r="W279" s="1201"/>
      <c r="X279" s="1201"/>
      <c r="Y279" s="1201"/>
      <c r="Z279" s="1201"/>
      <c r="AA279" s="1201"/>
      <c r="AB279" s="1201"/>
      <c r="AC279" s="1201"/>
      <c r="AD279" s="1201"/>
      <c r="AE279" s="1201"/>
      <c r="AF279" s="1201"/>
      <c r="AG279" s="1201"/>
      <c r="AH279" s="1201"/>
    </row>
    <row r="280" spans="1:34">
      <c r="A280" s="1225"/>
      <c r="B280" s="1225"/>
      <c r="C280" s="1225"/>
      <c r="D280" s="1225"/>
      <c r="E280" s="1225"/>
      <c r="F280" s="1225"/>
      <c r="G280" s="1226"/>
      <c r="H280" s="1225"/>
      <c r="I280" s="1225"/>
      <c r="J280" s="1225"/>
      <c r="K280" s="1225"/>
      <c r="L280" s="1249"/>
      <c r="M280" s="1249"/>
      <c r="N280" s="1201"/>
      <c r="O280" s="1201"/>
      <c r="P280" s="1201"/>
      <c r="Q280" s="1201"/>
      <c r="R280" s="1201"/>
      <c r="S280" s="1201"/>
      <c r="T280" s="1201"/>
      <c r="U280" s="1201"/>
      <c r="V280" s="1201"/>
      <c r="W280" s="1201"/>
      <c r="X280" s="1201"/>
      <c r="Y280" s="1201"/>
      <c r="Z280" s="1201"/>
      <c r="AA280" s="1201"/>
      <c r="AB280" s="1201"/>
      <c r="AC280" s="1201"/>
      <c r="AD280" s="1201"/>
      <c r="AE280" s="1201"/>
      <c r="AF280" s="1201"/>
      <c r="AG280" s="1201"/>
      <c r="AH280" s="1201"/>
    </row>
    <row r="281" spans="1:34">
      <c r="A281" s="1225"/>
      <c r="B281" s="1225"/>
      <c r="C281" s="1225"/>
      <c r="D281" s="1225"/>
      <c r="E281" s="1225"/>
      <c r="F281" s="1225"/>
      <c r="G281" s="1226"/>
      <c r="H281" s="1225"/>
      <c r="I281" s="1225"/>
      <c r="J281" s="1225"/>
      <c r="K281" s="1225"/>
      <c r="L281" s="1249"/>
      <c r="M281" s="1249"/>
      <c r="N281" s="1201"/>
      <c r="O281" s="1201"/>
      <c r="P281" s="1201"/>
      <c r="Q281" s="1201"/>
      <c r="R281" s="1201"/>
      <c r="S281" s="1201"/>
      <c r="T281" s="1201"/>
      <c r="U281" s="1201"/>
      <c r="V281" s="1201"/>
      <c r="W281" s="1201"/>
      <c r="X281" s="1201"/>
      <c r="Y281" s="1201"/>
      <c r="Z281" s="1201"/>
      <c r="AA281" s="1201"/>
      <c r="AB281" s="1201"/>
      <c r="AC281" s="1201"/>
      <c r="AD281" s="1201"/>
      <c r="AE281" s="1201"/>
      <c r="AF281" s="1201"/>
      <c r="AG281" s="1201"/>
      <c r="AH281" s="1201"/>
    </row>
    <row r="282" spans="1:34">
      <c r="A282" s="1225"/>
      <c r="B282" s="1225"/>
      <c r="C282" s="1225"/>
      <c r="D282" s="1225"/>
      <c r="E282" s="1225"/>
      <c r="F282" s="1225"/>
      <c r="G282" s="1226"/>
      <c r="H282" s="1225"/>
      <c r="I282" s="1225"/>
      <c r="J282" s="1225"/>
      <c r="K282" s="1225"/>
      <c r="L282" s="1249"/>
      <c r="M282" s="1249"/>
      <c r="N282" s="1201"/>
      <c r="O282" s="1201"/>
      <c r="P282" s="1201"/>
      <c r="Q282" s="1201"/>
      <c r="R282" s="1201"/>
      <c r="S282" s="1201"/>
      <c r="T282" s="1201"/>
      <c r="U282" s="1201"/>
      <c r="V282" s="1201"/>
      <c r="W282" s="1201"/>
      <c r="X282" s="1201"/>
      <c r="Y282" s="1201"/>
      <c r="Z282" s="1201"/>
      <c r="AA282" s="1201"/>
      <c r="AB282" s="1201"/>
      <c r="AC282" s="1201"/>
      <c r="AD282" s="1201"/>
      <c r="AE282" s="1201"/>
      <c r="AF282" s="1201"/>
      <c r="AG282" s="1201"/>
      <c r="AH282" s="1201"/>
    </row>
    <row r="283" spans="1:34">
      <c r="A283" s="1225"/>
      <c r="B283" s="1225"/>
      <c r="C283" s="1225"/>
      <c r="D283" s="1225"/>
      <c r="E283" s="1225"/>
      <c r="F283" s="1225"/>
      <c r="G283" s="1226"/>
      <c r="H283" s="1225"/>
      <c r="I283" s="1225"/>
      <c r="J283" s="1225"/>
      <c r="K283" s="1225"/>
      <c r="L283" s="1249"/>
      <c r="M283" s="1249"/>
      <c r="N283" s="1201"/>
      <c r="O283" s="1201"/>
      <c r="P283" s="1201"/>
      <c r="Q283" s="1201"/>
      <c r="R283" s="1201"/>
      <c r="S283" s="1201"/>
      <c r="T283" s="1201"/>
      <c r="U283" s="1201"/>
      <c r="V283" s="1201"/>
      <c r="W283" s="1201"/>
      <c r="X283" s="1201"/>
      <c r="Y283" s="1201"/>
      <c r="Z283" s="1201"/>
      <c r="AA283" s="1201"/>
      <c r="AB283" s="1201"/>
      <c r="AC283" s="1201"/>
      <c r="AD283" s="1201"/>
      <c r="AE283" s="1201"/>
      <c r="AF283" s="1201"/>
      <c r="AG283" s="1201"/>
      <c r="AH283" s="1201"/>
    </row>
    <row r="284" spans="1:34">
      <c r="A284" s="1225"/>
      <c r="B284" s="1225"/>
      <c r="C284" s="1225"/>
      <c r="D284" s="1225"/>
      <c r="E284" s="1225"/>
      <c r="F284" s="1225"/>
      <c r="G284" s="1226"/>
      <c r="H284" s="1225"/>
      <c r="I284" s="1225"/>
      <c r="J284" s="1225"/>
      <c r="K284" s="1225"/>
      <c r="L284" s="1249"/>
      <c r="M284" s="1249"/>
      <c r="N284" s="1201"/>
      <c r="O284" s="1201"/>
      <c r="P284" s="1201"/>
      <c r="Q284" s="1201"/>
      <c r="R284" s="1201"/>
      <c r="S284" s="1201"/>
      <c r="T284" s="1201"/>
      <c r="U284" s="1201"/>
      <c r="V284" s="1201"/>
      <c r="W284" s="1201"/>
      <c r="X284" s="1201"/>
      <c r="Y284" s="1201"/>
      <c r="Z284" s="1201"/>
      <c r="AA284" s="1201"/>
      <c r="AB284" s="1201"/>
      <c r="AC284" s="1201"/>
      <c r="AD284" s="1201"/>
      <c r="AE284" s="1201"/>
      <c r="AF284" s="1201"/>
      <c r="AG284" s="1201"/>
      <c r="AH284" s="1201"/>
    </row>
    <row r="285" spans="1:34">
      <c r="A285" s="1225"/>
      <c r="B285" s="1225"/>
      <c r="C285" s="1225"/>
      <c r="D285" s="1225"/>
      <c r="E285" s="1225"/>
      <c r="F285" s="1225"/>
      <c r="G285" s="1226"/>
      <c r="H285" s="1225"/>
      <c r="I285" s="1225"/>
      <c r="J285" s="1225"/>
      <c r="K285" s="1225"/>
      <c r="L285" s="1249"/>
      <c r="M285" s="1249"/>
      <c r="N285" s="1201"/>
      <c r="O285" s="1201"/>
      <c r="P285" s="1201"/>
      <c r="Q285" s="1201"/>
      <c r="R285" s="1201"/>
      <c r="S285" s="1201"/>
      <c r="T285" s="1201"/>
      <c r="U285" s="1201"/>
      <c r="V285" s="1201"/>
      <c r="W285" s="1201"/>
      <c r="X285" s="1201"/>
      <c r="Y285" s="1201"/>
      <c r="Z285" s="1201"/>
      <c r="AA285" s="1201"/>
      <c r="AB285" s="1201"/>
      <c r="AC285" s="1201"/>
      <c r="AD285" s="1201"/>
      <c r="AE285" s="1201"/>
      <c r="AF285" s="1201"/>
      <c r="AG285" s="1201"/>
      <c r="AH285" s="1201"/>
    </row>
    <row r="286" spans="1:34">
      <c r="A286" s="1225"/>
      <c r="B286" s="1225"/>
      <c r="C286" s="1225"/>
      <c r="D286" s="1225"/>
      <c r="E286" s="1225"/>
      <c r="F286" s="1225"/>
      <c r="G286" s="1226"/>
      <c r="H286" s="1225"/>
      <c r="I286" s="1225"/>
      <c r="J286" s="1225"/>
      <c r="K286" s="1225"/>
      <c r="L286" s="1249"/>
      <c r="M286" s="1249"/>
      <c r="N286" s="1201"/>
      <c r="O286" s="1201"/>
      <c r="P286" s="1201"/>
      <c r="Q286" s="1201"/>
      <c r="R286" s="1201"/>
      <c r="S286" s="1201"/>
      <c r="T286" s="1201"/>
      <c r="U286" s="1201"/>
      <c r="V286" s="1201"/>
      <c r="W286" s="1201"/>
      <c r="X286" s="1201"/>
      <c r="Y286" s="1201"/>
      <c r="Z286" s="1201"/>
      <c r="AA286" s="1201"/>
      <c r="AB286" s="1201"/>
      <c r="AC286" s="1201"/>
      <c r="AD286" s="1201"/>
      <c r="AE286" s="1201"/>
      <c r="AF286" s="1201"/>
      <c r="AG286" s="1201"/>
      <c r="AH286" s="1201"/>
    </row>
    <row r="287" spans="1:34">
      <c r="A287" s="1225"/>
      <c r="B287" s="1225"/>
      <c r="C287" s="1225"/>
      <c r="D287" s="1225"/>
      <c r="E287" s="1225"/>
      <c r="F287" s="1225"/>
      <c r="G287" s="1226"/>
      <c r="H287" s="1225"/>
      <c r="I287" s="1225"/>
      <c r="J287" s="1225"/>
      <c r="K287" s="1225"/>
      <c r="L287" s="1249"/>
      <c r="M287" s="1249"/>
      <c r="N287" s="1201"/>
      <c r="O287" s="1201"/>
      <c r="P287" s="1201"/>
      <c r="Q287" s="1201"/>
      <c r="R287" s="1201"/>
      <c r="S287" s="1201"/>
      <c r="T287" s="1201"/>
      <c r="U287" s="1201"/>
      <c r="V287" s="1201"/>
      <c r="W287" s="1201"/>
      <c r="X287" s="1201"/>
      <c r="Y287" s="1201"/>
      <c r="Z287" s="1201"/>
      <c r="AA287" s="1201"/>
      <c r="AB287" s="1201"/>
      <c r="AC287" s="1201"/>
      <c r="AD287" s="1201"/>
      <c r="AE287" s="1201"/>
      <c r="AF287" s="1201"/>
      <c r="AG287" s="1201"/>
      <c r="AH287" s="1201"/>
    </row>
    <row r="288" spans="1:34">
      <c r="A288" s="1225"/>
      <c r="B288" s="1225"/>
      <c r="C288" s="1225"/>
      <c r="D288" s="1225"/>
      <c r="E288" s="1225"/>
      <c r="F288" s="1225"/>
      <c r="G288" s="1226"/>
      <c r="H288" s="1225"/>
      <c r="I288" s="1225"/>
      <c r="J288" s="1225"/>
      <c r="K288" s="1225"/>
      <c r="L288" s="1249"/>
      <c r="M288" s="1249"/>
      <c r="N288" s="1201"/>
      <c r="O288" s="1201"/>
      <c r="P288" s="1201"/>
      <c r="Q288" s="1201"/>
      <c r="R288" s="1201"/>
      <c r="S288" s="1201"/>
      <c r="T288" s="1201"/>
      <c r="U288" s="1201"/>
      <c r="V288" s="1201"/>
      <c r="W288" s="1201"/>
      <c r="X288" s="1201"/>
      <c r="Y288" s="1201"/>
      <c r="Z288" s="1201"/>
      <c r="AA288" s="1201"/>
      <c r="AB288" s="1201"/>
      <c r="AC288" s="1201"/>
      <c r="AD288" s="1201"/>
      <c r="AE288" s="1201"/>
      <c r="AF288" s="1201"/>
      <c r="AG288" s="1201"/>
      <c r="AH288" s="1201"/>
    </row>
    <row r="289" spans="1:34">
      <c r="A289" s="1225"/>
      <c r="B289" s="1225"/>
      <c r="C289" s="1225"/>
      <c r="D289" s="1225"/>
      <c r="E289" s="1225"/>
      <c r="F289" s="1225"/>
      <c r="G289" s="1226"/>
      <c r="H289" s="1225"/>
      <c r="I289" s="1225"/>
      <c r="J289" s="1225"/>
      <c r="K289" s="1225"/>
      <c r="L289" s="1249"/>
      <c r="M289" s="1249"/>
      <c r="N289" s="1201"/>
      <c r="O289" s="1201"/>
      <c r="P289" s="1201"/>
      <c r="Q289" s="1201"/>
      <c r="R289" s="1201"/>
      <c r="S289" s="1201"/>
      <c r="T289" s="1201"/>
      <c r="U289" s="1201"/>
      <c r="V289" s="1201"/>
      <c r="W289" s="1201"/>
      <c r="X289" s="1201"/>
      <c r="Y289" s="1201"/>
      <c r="Z289" s="1201"/>
      <c r="AA289" s="1201"/>
      <c r="AB289" s="1201"/>
      <c r="AC289" s="1201"/>
      <c r="AD289" s="1201"/>
      <c r="AE289" s="1201"/>
      <c r="AF289" s="1201"/>
      <c r="AG289" s="1201"/>
      <c r="AH289" s="1201"/>
    </row>
    <row r="290" spans="1:34">
      <c r="A290" s="1225"/>
      <c r="B290" s="1225"/>
      <c r="C290" s="1225"/>
      <c r="D290" s="1225"/>
      <c r="E290" s="1225"/>
      <c r="F290" s="1225"/>
      <c r="G290" s="1226"/>
      <c r="H290" s="1225"/>
      <c r="I290" s="1225"/>
      <c r="J290" s="1225"/>
      <c r="K290" s="1225"/>
      <c r="L290" s="1249"/>
      <c r="M290" s="1249"/>
      <c r="N290" s="1201"/>
      <c r="O290" s="1201"/>
      <c r="P290" s="1201"/>
      <c r="Q290" s="1201"/>
      <c r="R290" s="1201"/>
      <c r="S290" s="1201"/>
      <c r="T290" s="1201"/>
      <c r="U290" s="1201"/>
      <c r="V290" s="1201"/>
      <c r="W290" s="1201"/>
      <c r="X290" s="1201"/>
      <c r="Y290" s="1201"/>
      <c r="Z290" s="1201"/>
      <c r="AA290" s="1201"/>
      <c r="AB290" s="1201"/>
      <c r="AC290" s="1201"/>
      <c r="AD290" s="1201"/>
      <c r="AE290" s="1201"/>
      <c r="AF290" s="1201"/>
      <c r="AG290" s="1201"/>
      <c r="AH290" s="1201"/>
    </row>
    <row r="291" spans="1:34">
      <c r="A291" s="1225"/>
      <c r="B291" s="1225"/>
      <c r="C291" s="1225"/>
      <c r="D291" s="1225"/>
      <c r="E291" s="1225"/>
      <c r="F291" s="1225"/>
      <c r="G291" s="1226"/>
      <c r="H291" s="1225"/>
      <c r="I291" s="1225"/>
      <c r="J291" s="1225"/>
      <c r="K291" s="1225"/>
      <c r="L291" s="1249"/>
      <c r="M291" s="1249"/>
      <c r="N291" s="1201"/>
      <c r="O291" s="1201"/>
      <c r="P291" s="1201"/>
      <c r="Q291" s="1201"/>
      <c r="R291" s="1201"/>
      <c r="S291" s="1201"/>
      <c r="T291" s="1201"/>
      <c r="U291" s="1201"/>
      <c r="V291" s="1201"/>
      <c r="W291" s="1201"/>
      <c r="X291" s="1201"/>
      <c r="Y291" s="1201"/>
      <c r="Z291" s="1201"/>
      <c r="AA291" s="1201"/>
      <c r="AB291" s="1201"/>
      <c r="AC291" s="1201"/>
      <c r="AD291" s="1201"/>
      <c r="AE291" s="1201"/>
      <c r="AF291" s="1201"/>
      <c r="AG291" s="1201"/>
      <c r="AH291" s="1201"/>
    </row>
    <row r="292" spans="1:34">
      <c r="A292" s="1225"/>
      <c r="B292" s="1225"/>
      <c r="C292" s="1225"/>
      <c r="D292" s="1225"/>
      <c r="E292" s="1225"/>
      <c r="F292" s="1225"/>
      <c r="G292" s="1226"/>
      <c r="H292" s="1225"/>
      <c r="I292" s="1225"/>
      <c r="J292" s="1225"/>
      <c r="K292" s="1225"/>
      <c r="L292" s="1249"/>
      <c r="M292" s="1249"/>
      <c r="N292" s="1201"/>
      <c r="O292" s="1201"/>
      <c r="P292" s="1201"/>
      <c r="Q292" s="1201"/>
      <c r="R292" s="1201"/>
      <c r="S292" s="1201"/>
      <c r="T292" s="1201"/>
      <c r="U292" s="1201"/>
      <c r="V292" s="1201"/>
      <c r="W292" s="1201"/>
      <c r="X292" s="1201"/>
      <c r="Y292" s="1201"/>
      <c r="Z292" s="1201"/>
      <c r="AA292" s="1201"/>
      <c r="AB292" s="1201"/>
      <c r="AC292" s="1201"/>
      <c r="AD292" s="1201"/>
      <c r="AE292" s="1201"/>
      <c r="AF292" s="1201"/>
      <c r="AG292" s="1201"/>
      <c r="AH292" s="1201"/>
    </row>
    <row r="293" spans="1:34">
      <c r="A293" s="1225"/>
      <c r="B293" s="1225"/>
      <c r="C293" s="1225"/>
      <c r="D293" s="1225"/>
      <c r="E293" s="1225"/>
      <c r="F293" s="1225"/>
      <c r="G293" s="1226"/>
      <c r="H293" s="1225"/>
      <c r="I293" s="1225"/>
      <c r="J293" s="1225"/>
      <c r="K293" s="1225"/>
      <c r="L293" s="1249"/>
      <c r="M293" s="1249"/>
      <c r="N293" s="1201"/>
      <c r="O293" s="1201"/>
      <c r="P293" s="1201"/>
      <c r="Q293" s="1201"/>
      <c r="R293" s="1201"/>
      <c r="S293" s="1201"/>
      <c r="T293" s="1201"/>
      <c r="U293" s="1201"/>
      <c r="V293" s="1201"/>
      <c r="W293" s="1201"/>
      <c r="X293" s="1201"/>
      <c r="Y293" s="1201"/>
      <c r="Z293" s="1201"/>
      <c r="AA293" s="1201"/>
      <c r="AB293" s="1201"/>
      <c r="AC293" s="1201"/>
      <c r="AD293" s="1201"/>
      <c r="AE293" s="1201"/>
      <c r="AF293" s="1201"/>
      <c r="AG293" s="1201"/>
      <c r="AH293" s="1201"/>
    </row>
    <row r="294" spans="1:34">
      <c r="A294" s="1225"/>
      <c r="B294" s="1225"/>
      <c r="C294" s="1225"/>
      <c r="D294" s="1225"/>
      <c r="E294" s="1225"/>
      <c r="F294" s="1225"/>
      <c r="G294" s="1226"/>
      <c r="H294" s="1225"/>
      <c r="I294" s="1225"/>
      <c r="J294" s="1225"/>
      <c r="K294" s="1225"/>
      <c r="L294" s="1249"/>
      <c r="M294" s="1249"/>
      <c r="N294" s="1201"/>
      <c r="O294" s="1201"/>
      <c r="P294" s="1201"/>
      <c r="Q294" s="1201"/>
      <c r="R294" s="1201"/>
      <c r="S294" s="1201"/>
      <c r="T294" s="1201"/>
      <c r="U294" s="1201"/>
      <c r="V294" s="1201"/>
      <c r="W294" s="1201"/>
      <c r="X294" s="1201"/>
      <c r="Y294" s="1201"/>
      <c r="Z294" s="1201"/>
      <c r="AA294" s="1201"/>
      <c r="AB294" s="1201"/>
      <c r="AC294" s="1201"/>
      <c r="AD294" s="1201"/>
      <c r="AE294" s="1201"/>
      <c r="AF294" s="1201"/>
      <c r="AG294" s="1201"/>
      <c r="AH294" s="1201"/>
    </row>
    <row r="295" spans="1:34">
      <c r="A295" s="1225"/>
      <c r="B295" s="1225"/>
      <c r="C295" s="1225"/>
      <c r="D295" s="1225"/>
      <c r="E295" s="1225"/>
      <c r="F295" s="1225"/>
      <c r="G295" s="1226"/>
      <c r="H295" s="1225"/>
      <c r="I295" s="1225"/>
      <c r="J295" s="1225"/>
      <c r="K295" s="1225"/>
      <c r="L295" s="1249"/>
      <c r="M295" s="1249"/>
      <c r="N295" s="1201"/>
      <c r="O295" s="1201"/>
      <c r="P295" s="1201"/>
      <c r="Q295" s="1201"/>
      <c r="R295" s="1201"/>
      <c r="S295" s="1201"/>
      <c r="T295" s="1201"/>
      <c r="U295" s="1201"/>
      <c r="V295" s="1201"/>
      <c r="W295" s="1201"/>
      <c r="X295" s="1201"/>
      <c r="Y295" s="1201"/>
      <c r="Z295" s="1201"/>
      <c r="AA295" s="1201"/>
      <c r="AB295" s="1201"/>
      <c r="AC295" s="1201"/>
      <c r="AD295" s="1201"/>
      <c r="AE295" s="1201"/>
      <c r="AF295" s="1201"/>
      <c r="AG295" s="1201"/>
      <c r="AH295" s="1201"/>
    </row>
    <row r="296" spans="1:34">
      <c r="A296" s="1225"/>
      <c r="B296" s="1225"/>
      <c r="C296" s="1225"/>
      <c r="D296" s="1225"/>
      <c r="E296" s="1225"/>
      <c r="F296" s="1225"/>
      <c r="G296" s="1226"/>
      <c r="H296" s="1225"/>
      <c r="I296" s="1225"/>
      <c r="J296" s="1225"/>
      <c r="K296" s="1225"/>
      <c r="L296" s="1249"/>
      <c r="M296" s="1249"/>
      <c r="N296" s="1201"/>
      <c r="O296" s="1201"/>
      <c r="P296" s="1201"/>
      <c r="Q296" s="1201"/>
      <c r="R296" s="1201"/>
      <c r="S296" s="1201"/>
      <c r="T296" s="1201"/>
      <c r="U296" s="1201"/>
      <c r="V296" s="1201"/>
      <c r="W296" s="1201"/>
      <c r="X296" s="1201"/>
      <c r="Y296" s="1201"/>
      <c r="Z296" s="1201"/>
      <c r="AA296" s="1201"/>
      <c r="AB296" s="1201"/>
      <c r="AC296" s="1201"/>
      <c r="AD296" s="1201"/>
      <c r="AE296" s="1201"/>
      <c r="AF296" s="1201"/>
      <c r="AG296" s="1201"/>
      <c r="AH296" s="1201"/>
    </row>
    <row r="297" spans="1:34">
      <c r="A297" s="1225"/>
      <c r="B297" s="1225"/>
      <c r="C297" s="1225"/>
      <c r="D297" s="1225"/>
      <c r="E297" s="1225"/>
      <c r="F297" s="1225"/>
      <c r="G297" s="1226"/>
      <c r="H297" s="1225"/>
      <c r="I297" s="1225"/>
      <c r="J297" s="1225"/>
      <c r="K297" s="1225"/>
      <c r="L297" s="1249"/>
      <c r="M297" s="1249"/>
      <c r="N297" s="1201"/>
      <c r="O297" s="1201"/>
      <c r="P297" s="1201"/>
      <c r="Q297" s="1201"/>
      <c r="R297" s="1201"/>
      <c r="S297" s="1201"/>
      <c r="T297" s="1201"/>
      <c r="U297" s="1201"/>
      <c r="V297" s="1201"/>
      <c r="W297" s="1201"/>
      <c r="X297" s="1201"/>
      <c r="Y297" s="1201"/>
      <c r="Z297" s="1201"/>
      <c r="AA297" s="1201"/>
      <c r="AB297" s="1201"/>
      <c r="AC297" s="1201"/>
      <c r="AD297" s="1201"/>
      <c r="AE297" s="1201"/>
      <c r="AF297" s="1201"/>
      <c r="AG297" s="1201"/>
      <c r="AH297" s="1201"/>
    </row>
    <row r="298" spans="1:34">
      <c r="A298" s="1225"/>
      <c r="B298" s="1225"/>
      <c r="C298" s="1225"/>
      <c r="D298" s="1225"/>
      <c r="E298" s="1225"/>
      <c r="F298" s="1225"/>
      <c r="G298" s="1226"/>
      <c r="H298" s="1225"/>
      <c r="I298" s="1225"/>
      <c r="J298" s="1225"/>
      <c r="K298" s="1225"/>
      <c r="L298" s="1249"/>
      <c r="M298" s="1249"/>
      <c r="N298" s="1201"/>
      <c r="O298" s="1201"/>
      <c r="P298" s="1201"/>
      <c r="Q298" s="1201"/>
      <c r="R298" s="1201"/>
      <c r="S298" s="1201"/>
      <c r="T298" s="1201"/>
      <c r="U298" s="1201"/>
      <c r="V298" s="1201"/>
      <c r="W298" s="1201"/>
      <c r="X298" s="1201"/>
      <c r="Y298" s="1201"/>
      <c r="Z298" s="1201"/>
      <c r="AA298" s="1201"/>
      <c r="AB298" s="1201"/>
      <c r="AC298" s="1201"/>
      <c r="AD298" s="1201"/>
      <c r="AE298" s="1201"/>
      <c r="AF298" s="1201"/>
      <c r="AG298" s="1201"/>
      <c r="AH298" s="1201"/>
    </row>
    <row r="299" spans="1:34">
      <c r="A299" s="1225"/>
      <c r="B299" s="1225"/>
      <c r="C299" s="1225"/>
      <c r="D299" s="1225"/>
      <c r="E299" s="1225"/>
      <c r="F299" s="1225"/>
      <c r="G299" s="1226"/>
      <c r="H299" s="1225"/>
      <c r="I299" s="1225"/>
      <c r="J299" s="1225"/>
      <c r="K299" s="1225"/>
      <c r="L299" s="1249"/>
      <c r="M299" s="1249"/>
      <c r="N299" s="1201"/>
      <c r="O299" s="1201"/>
      <c r="P299" s="1201"/>
      <c r="Q299" s="1201"/>
      <c r="R299" s="1201"/>
      <c r="S299" s="1201"/>
      <c r="T299" s="1201"/>
      <c r="U299" s="1201"/>
      <c r="V299" s="1201"/>
      <c r="W299" s="1201"/>
      <c r="X299" s="1201"/>
      <c r="Y299" s="1201"/>
      <c r="Z299" s="1201"/>
      <c r="AA299" s="1201"/>
      <c r="AB299" s="1201"/>
      <c r="AC299" s="1201"/>
      <c r="AD299" s="1201"/>
      <c r="AE299" s="1201"/>
      <c r="AF299" s="1201"/>
      <c r="AG299" s="1201"/>
      <c r="AH299" s="1201"/>
    </row>
    <row r="300" spans="1:34">
      <c r="A300" s="1225"/>
      <c r="B300" s="1225"/>
      <c r="C300" s="1225"/>
      <c r="D300" s="1225"/>
      <c r="E300" s="1225"/>
      <c r="F300" s="1225"/>
      <c r="G300" s="1226"/>
      <c r="H300" s="1225"/>
      <c r="I300" s="1225"/>
      <c r="J300" s="1225"/>
      <c r="K300" s="1225"/>
      <c r="L300" s="1249"/>
      <c r="M300" s="1249"/>
      <c r="N300" s="1201"/>
      <c r="O300" s="1201"/>
      <c r="P300" s="1201"/>
      <c r="Q300" s="1201"/>
      <c r="R300" s="1201"/>
      <c r="S300" s="1201"/>
      <c r="T300" s="1201"/>
      <c r="U300" s="1201"/>
      <c r="V300" s="1201"/>
      <c r="W300" s="1201"/>
      <c r="X300" s="1201"/>
      <c r="Y300" s="1201"/>
      <c r="Z300" s="1201"/>
      <c r="AA300" s="1201"/>
      <c r="AB300" s="1201"/>
      <c r="AC300" s="1201"/>
      <c r="AD300" s="1201"/>
      <c r="AE300" s="1201"/>
      <c r="AF300" s="1201"/>
      <c r="AG300" s="1201"/>
      <c r="AH300" s="1201"/>
    </row>
    <row r="301" spans="1:34">
      <c r="A301" s="1225"/>
      <c r="B301" s="1225"/>
      <c r="C301" s="1225"/>
      <c r="D301" s="1225"/>
      <c r="E301" s="1225"/>
      <c r="F301" s="1225"/>
      <c r="G301" s="1226"/>
      <c r="H301" s="1225"/>
      <c r="I301" s="1225"/>
      <c r="J301" s="1225"/>
      <c r="K301" s="1225"/>
      <c r="L301" s="1249"/>
      <c r="M301" s="1249"/>
      <c r="N301" s="1201"/>
      <c r="O301" s="1201"/>
      <c r="P301" s="1201"/>
      <c r="Q301" s="1201"/>
      <c r="R301" s="1201"/>
      <c r="S301" s="1201"/>
      <c r="T301" s="1201"/>
      <c r="U301" s="1201"/>
      <c r="V301" s="1201"/>
      <c r="W301" s="1201"/>
      <c r="X301" s="1201"/>
      <c r="Y301" s="1201"/>
      <c r="Z301" s="1201"/>
      <c r="AA301" s="1201"/>
      <c r="AB301" s="1201"/>
      <c r="AC301" s="1201"/>
      <c r="AD301" s="1201"/>
      <c r="AE301" s="1201"/>
      <c r="AF301" s="1201"/>
      <c r="AG301" s="1201"/>
      <c r="AH301" s="1201"/>
    </row>
    <row r="302" spans="1:34">
      <c r="A302" s="1225"/>
      <c r="B302" s="1225"/>
      <c r="C302" s="1225"/>
      <c r="D302" s="1225"/>
      <c r="E302" s="1225"/>
      <c r="F302" s="1225"/>
      <c r="G302" s="1226"/>
      <c r="H302" s="1225"/>
      <c r="I302" s="1225"/>
      <c r="J302" s="1225"/>
      <c r="K302" s="1225"/>
      <c r="L302" s="1249"/>
      <c r="M302" s="1249"/>
      <c r="N302" s="1201"/>
      <c r="O302" s="1201"/>
      <c r="P302" s="1201"/>
      <c r="Q302" s="1201"/>
      <c r="R302" s="1201"/>
      <c r="S302" s="1201"/>
      <c r="T302" s="1201"/>
      <c r="U302" s="1201"/>
      <c r="V302" s="1201"/>
      <c r="W302" s="1201"/>
      <c r="X302" s="1201"/>
      <c r="Y302" s="1201"/>
      <c r="Z302" s="1201"/>
      <c r="AA302" s="1201"/>
      <c r="AB302" s="1201"/>
      <c r="AC302" s="1201"/>
      <c r="AD302" s="1201"/>
      <c r="AE302" s="1201"/>
      <c r="AF302" s="1201"/>
      <c r="AG302" s="1201"/>
      <c r="AH302" s="1201"/>
    </row>
    <row r="303" spans="1:34">
      <c r="A303" s="1225"/>
      <c r="B303" s="1225"/>
      <c r="C303" s="1225"/>
      <c r="D303" s="1225"/>
      <c r="E303" s="1225"/>
      <c r="F303" s="1225"/>
      <c r="G303" s="1226"/>
      <c r="H303" s="1225"/>
      <c r="I303" s="1225"/>
      <c r="J303" s="1225"/>
      <c r="K303" s="1225"/>
      <c r="L303" s="1249"/>
      <c r="M303" s="1249"/>
      <c r="N303" s="1201"/>
      <c r="O303" s="1201"/>
      <c r="P303" s="1201"/>
      <c r="Q303" s="1201"/>
      <c r="R303" s="1201"/>
      <c r="S303" s="1201"/>
      <c r="T303" s="1201"/>
      <c r="U303" s="1201"/>
      <c r="V303" s="1201"/>
      <c r="W303" s="1201"/>
      <c r="X303" s="1201"/>
      <c r="Y303" s="1201"/>
      <c r="Z303" s="1201"/>
      <c r="AA303" s="1201"/>
      <c r="AB303" s="1201"/>
      <c r="AC303" s="1201"/>
      <c r="AD303" s="1201"/>
      <c r="AE303" s="1201"/>
      <c r="AF303" s="1201"/>
      <c r="AG303" s="1201"/>
      <c r="AH303" s="1201"/>
    </row>
    <row r="304" spans="1:34">
      <c r="A304" s="1225"/>
      <c r="B304" s="1225"/>
      <c r="C304" s="1225"/>
      <c r="D304" s="1225"/>
      <c r="E304" s="1225"/>
      <c r="F304" s="1225"/>
      <c r="G304" s="1226"/>
      <c r="H304" s="1225"/>
      <c r="I304" s="1225"/>
      <c r="J304" s="1225"/>
      <c r="K304" s="1225"/>
      <c r="L304" s="1249"/>
      <c r="M304" s="1249"/>
      <c r="N304" s="1201"/>
      <c r="O304" s="1201"/>
      <c r="P304" s="1201"/>
      <c r="Q304" s="1201"/>
      <c r="R304" s="1201"/>
      <c r="S304" s="1201"/>
      <c r="T304" s="1201"/>
      <c r="U304" s="1201"/>
      <c r="V304" s="1201"/>
      <c r="W304" s="1201"/>
      <c r="X304" s="1201"/>
      <c r="Y304" s="1201"/>
      <c r="Z304" s="1201"/>
      <c r="AA304" s="1201"/>
      <c r="AB304" s="1201"/>
      <c r="AC304" s="1201"/>
      <c r="AD304" s="1201"/>
      <c r="AE304" s="1201"/>
      <c r="AF304" s="1201"/>
      <c r="AG304" s="1201"/>
      <c r="AH304" s="1201"/>
    </row>
    <row r="305" spans="1:34">
      <c r="A305" s="1225"/>
      <c r="B305" s="1225"/>
      <c r="C305" s="1225"/>
      <c r="D305" s="1225"/>
      <c r="E305" s="1225"/>
      <c r="F305" s="1225"/>
      <c r="G305" s="1226"/>
      <c r="H305" s="1225"/>
      <c r="I305" s="1225"/>
      <c r="J305" s="1225"/>
      <c r="K305" s="1225"/>
      <c r="L305" s="1249"/>
      <c r="M305" s="1249"/>
      <c r="N305" s="1201"/>
      <c r="O305" s="1201"/>
      <c r="P305" s="1201"/>
      <c r="Q305" s="1201"/>
      <c r="R305" s="1201"/>
      <c r="S305" s="1201"/>
      <c r="T305" s="1201"/>
      <c r="U305" s="1201"/>
      <c r="V305" s="1201"/>
      <c r="W305" s="1201"/>
      <c r="X305" s="1201"/>
      <c r="Y305" s="1201"/>
      <c r="Z305" s="1201"/>
      <c r="AA305" s="1201"/>
      <c r="AB305" s="1201"/>
      <c r="AC305" s="1201"/>
      <c r="AD305" s="1201"/>
      <c r="AE305" s="1201"/>
      <c r="AF305" s="1201"/>
      <c r="AG305" s="1201"/>
      <c r="AH305" s="1201"/>
    </row>
    <row r="306" spans="1:34">
      <c r="A306" s="1225"/>
      <c r="B306" s="1225"/>
      <c r="C306" s="1225"/>
      <c r="D306" s="1225"/>
      <c r="E306" s="1225"/>
      <c r="F306" s="1225"/>
      <c r="G306" s="1226"/>
      <c r="H306" s="1225"/>
      <c r="I306" s="1225"/>
      <c r="J306" s="1225"/>
      <c r="K306" s="1225"/>
      <c r="L306" s="1249"/>
      <c r="M306" s="1249"/>
      <c r="N306" s="1201"/>
      <c r="O306" s="1201"/>
      <c r="P306" s="1201"/>
      <c r="Q306" s="1201"/>
      <c r="R306" s="1201"/>
      <c r="S306" s="1201"/>
      <c r="T306" s="1201"/>
      <c r="U306" s="1201"/>
      <c r="V306" s="1201"/>
      <c r="W306" s="1201"/>
      <c r="X306" s="1201"/>
      <c r="Y306" s="1201"/>
      <c r="Z306" s="1201"/>
      <c r="AA306" s="1201"/>
      <c r="AB306" s="1201"/>
      <c r="AC306" s="1201"/>
      <c r="AD306" s="1201"/>
      <c r="AE306" s="1201"/>
      <c r="AF306" s="1201"/>
      <c r="AG306" s="1201"/>
      <c r="AH306" s="1201"/>
    </row>
    <row r="307" spans="1:34">
      <c r="A307" s="1225"/>
      <c r="B307" s="1225"/>
      <c r="C307" s="1225"/>
      <c r="D307" s="1225"/>
      <c r="E307" s="1225"/>
      <c r="F307" s="1225"/>
      <c r="G307" s="1226"/>
      <c r="H307" s="1225"/>
      <c r="I307" s="1225"/>
      <c r="J307" s="1225"/>
      <c r="K307" s="1225"/>
      <c r="L307" s="1249"/>
      <c r="M307" s="1249"/>
      <c r="N307" s="1201"/>
      <c r="O307" s="1201"/>
      <c r="P307" s="1201"/>
      <c r="Q307" s="1201"/>
      <c r="R307" s="1201"/>
      <c r="S307" s="1201"/>
      <c r="T307" s="1201"/>
      <c r="U307" s="1201"/>
      <c r="V307" s="1201"/>
      <c r="W307" s="1201"/>
      <c r="X307" s="1201"/>
      <c r="Y307" s="1201"/>
      <c r="Z307" s="1201"/>
      <c r="AA307" s="1201"/>
      <c r="AB307" s="1201"/>
      <c r="AC307" s="1201"/>
      <c r="AD307" s="1201"/>
      <c r="AE307" s="1201"/>
      <c r="AF307" s="1201"/>
      <c r="AG307" s="1201"/>
      <c r="AH307" s="1201"/>
    </row>
    <row r="308" spans="1:34">
      <c r="A308" s="1225"/>
      <c r="B308" s="1225"/>
      <c r="C308" s="1225"/>
      <c r="D308" s="1225"/>
      <c r="E308" s="1225"/>
      <c r="F308" s="1225"/>
      <c r="G308" s="1226"/>
      <c r="H308" s="1225"/>
      <c r="I308" s="1225"/>
      <c r="J308" s="1225"/>
      <c r="K308" s="1225"/>
      <c r="L308" s="1249"/>
      <c r="M308" s="1249"/>
      <c r="N308" s="1201"/>
      <c r="O308" s="1201"/>
      <c r="P308" s="1201"/>
      <c r="Q308" s="1201"/>
      <c r="R308" s="1201"/>
      <c r="S308" s="1201"/>
      <c r="T308" s="1201"/>
      <c r="U308" s="1201"/>
      <c r="V308" s="1201"/>
      <c r="W308" s="1201"/>
      <c r="X308" s="1201"/>
      <c r="Y308" s="1201"/>
      <c r="Z308" s="1201"/>
      <c r="AA308" s="1201"/>
      <c r="AB308" s="1201"/>
      <c r="AC308" s="1201"/>
      <c r="AD308" s="1201"/>
      <c r="AE308" s="1201"/>
      <c r="AF308" s="1201"/>
      <c r="AG308" s="1201"/>
      <c r="AH308" s="1201"/>
    </row>
    <row r="309" spans="1:34">
      <c r="A309" s="1225"/>
      <c r="B309" s="1225"/>
      <c r="C309" s="1225"/>
      <c r="D309" s="1225"/>
      <c r="E309" s="1225"/>
      <c r="F309" s="1225"/>
      <c r="G309" s="1226"/>
      <c r="H309" s="1225"/>
      <c r="I309" s="1225"/>
      <c r="J309" s="1225"/>
      <c r="K309" s="1225"/>
      <c r="L309" s="1249"/>
      <c r="M309" s="1249"/>
      <c r="N309" s="1201"/>
      <c r="O309" s="1201"/>
      <c r="P309" s="1201"/>
      <c r="Q309" s="1201"/>
      <c r="R309" s="1201"/>
      <c r="S309" s="1201"/>
      <c r="T309" s="1201"/>
      <c r="U309" s="1201"/>
      <c r="V309" s="1201"/>
      <c r="W309" s="1201"/>
      <c r="X309" s="1201"/>
      <c r="Y309" s="1201"/>
      <c r="Z309" s="1201"/>
      <c r="AA309" s="1201"/>
      <c r="AB309" s="1201"/>
      <c r="AC309" s="1201"/>
      <c r="AD309" s="1201"/>
      <c r="AE309" s="1201"/>
      <c r="AF309" s="1201"/>
      <c r="AG309" s="1201"/>
      <c r="AH309" s="1201"/>
    </row>
    <row r="310" spans="1:34">
      <c r="A310" s="1225"/>
      <c r="B310" s="1225"/>
      <c r="C310" s="1225"/>
      <c r="D310" s="1225"/>
      <c r="E310" s="1225"/>
      <c r="F310" s="1225"/>
      <c r="G310" s="1226"/>
      <c r="H310" s="1225"/>
      <c r="I310" s="1225"/>
      <c r="J310" s="1225"/>
      <c r="K310" s="1225"/>
      <c r="L310" s="1249"/>
      <c r="M310" s="1249"/>
      <c r="N310" s="1201"/>
      <c r="O310" s="1201"/>
      <c r="P310" s="1201"/>
      <c r="Q310" s="1201"/>
      <c r="R310" s="1201"/>
      <c r="S310" s="1201"/>
      <c r="T310" s="1201"/>
      <c r="U310" s="1201"/>
      <c r="V310" s="1201"/>
      <c r="W310" s="1201"/>
      <c r="X310" s="1201"/>
      <c r="Y310" s="1201"/>
      <c r="Z310" s="1201"/>
      <c r="AA310" s="1201"/>
      <c r="AB310" s="1201"/>
      <c r="AC310" s="1201"/>
      <c r="AD310" s="1201"/>
      <c r="AE310" s="1201"/>
      <c r="AF310" s="1201"/>
      <c r="AG310" s="1201"/>
      <c r="AH310" s="1201"/>
    </row>
    <row r="311" spans="1:34">
      <c r="A311" s="1225"/>
      <c r="B311" s="1225"/>
      <c r="C311" s="1225"/>
      <c r="D311" s="1225"/>
      <c r="E311" s="1225"/>
      <c r="F311" s="1225"/>
      <c r="G311" s="1226"/>
      <c r="H311" s="1225"/>
      <c r="I311" s="1225"/>
      <c r="J311" s="1225"/>
      <c r="K311" s="1225"/>
      <c r="L311" s="1249"/>
      <c r="M311" s="1249"/>
      <c r="N311" s="1201"/>
      <c r="O311" s="1201"/>
      <c r="P311" s="1201"/>
      <c r="Q311" s="1201"/>
      <c r="R311" s="1201"/>
      <c r="S311" s="1201"/>
      <c r="T311" s="1201"/>
      <c r="U311" s="1201"/>
      <c r="V311" s="1201"/>
      <c r="W311" s="1201"/>
      <c r="X311" s="1201"/>
      <c r="Y311" s="1201"/>
      <c r="Z311" s="1201"/>
      <c r="AA311" s="1201"/>
      <c r="AB311" s="1201"/>
      <c r="AC311" s="1201"/>
      <c r="AD311" s="1201"/>
      <c r="AE311" s="1201"/>
      <c r="AF311" s="1201"/>
      <c r="AG311" s="1201"/>
      <c r="AH311" s="1201"/>
    </row>
    <row r="312" spans="1:34">
      <c r="A312" s="1225"/>
      <c r="B312" s="1225"/>
      <c r="C312" s="1225"/>
      <c r="D312" s="1225"/>
      <c r="E312" s="1225"/>
      <c r="F312" s="1225"/>
      <c r="G312" s="1226"/>
      <c r="H312" s="1225"/>
      <c r="I312" s="1225"/>
      <c r="J312" s="1225"/>
      <c r="K312" s="1225"/>
      <c r="L312" s="1249"/>
      <c r="M312" s="1249"/>
      <c r="N312" s="1201"/>
      <c r="O312" s="1201"/>
      <c r="P312" s="1201"/>
      <c r="Q312" s="1201"/>
      <c r="R312" s="1201"/>
      <c r="S312" s="1201"/>
      <c r="T312" s="1201"/>
      <c r="U312" s="1201"/>
      <c r="V312" s="1201"/>
      <c r="W312" s="1201"/>
      <c r="X312" s="1201"/>
      <c r="Y312" s="1201"/>
      <c r="Z312" s="1201"/>
      <c r="AA312" s="1201"/>
      <c r="AB312" s="1201"/>
      <c r="AC312" s="1201"/>
      <c r="AD312" s="1201"/>
      <c r="AE312" s="1201"/>
      <c r="AF312" s="1201"/>
      <c r="AG312" s="1201"/>
      <c r="AH312" s="1201"/>
    </row>
    <row r="313" spans="1:34">
      <c r="A313" s="1225"/>
      <c r="B313" s="1225"/>
      <c r="C313" s="1225"/>
      <c r="D313" s="1225"/>
      <c r="E313" s="1225"/>
      <c r="F313" s="1225"/>
      <c r="G313" s="1226"/>
      <c r="H313" s="1225"/>
      <c r="I313" s="1225"/>
      <c r="J313" s="1225"/>
      <c r="K313" s="1225"/>
      <c r="L313" s="1249"/>
      <c r="M313" s="1249"/>
      <c r="N313" s="1201"/>
      <c r="O313" s="1201"/>
      <c r="P313" s="1201"/>
      <c r="Q313" s="1201"/>
      <c r="R313" s="1201"/>
      <c r="S313" s="1201"/>
      <c r="T313" s="1201"/>
      <c r="U313" s="1201"/>
      <c r="V313" s="1201"/>
      <c r="W313" s="1201"/>
      <c r="X313" s="1201"/>
      <c r="Y313" s="1201"/>
      <c r="Z313" s="1201"/>
      <c r="AA313" s="1201"/>
      <c r="AB313" s="1201"/>
      <c r="AC313" s="1201"/>
      <c r="AD313" s="1201"/>
      <c r="AE313" s="1201"/>
      <c r="AF313" s="1201"/>
      <c r="AG313" s="1201"/>
      <c r="AH313" s="1201"/>
    </row>
    <row r="314" spans="1:34">
      <c r="A314" s="1225"/>
      <c r="B314" s="1225"/>
      <c r="C314" s="1225"/>
      <c r="D314" s="1225"/>
      <c r="E314" s="1225"/>
      <c r="F314" s="1225"/>
      <c r="G314" s="1226"/>
      <c r="H314" s="1225"/>
      <c r="I314" s="1225"/>
      <c r="J314" s="1225"/>
      <c r="K314" s="1225"/>
      <c r="L314" s="1249"/>
      <c r="M314" s="1249"/>
      <c r="N314" s="1201"/>
      <c r="O314" s="1201"/>
      <c r="P314" s="1201"/>
      <c r="Q314" s="1201"/>
      <c r="R314" s="1201"/>
      <c r="S314" s="1201"/>
      <c r="T314" s="1201"/>
      <c r="U314" s="1201"/>
      <c r="V314" s="1201"/>
      <c r="W314" s="1201"/>
      <c r="X314" s="1201"/>
      <c r="Y314" s="1201"/>
      <c r="Z314" s="1201"/>
      <c r="AA314" s="1201"/>
      <c r="AB314" s="1201"/>
      <c r="AC314" s="1201"/>
      <c r="AD314" s="1201"/>
      <c r="AE314" s="1201"/>
      <c r="AF314" s="1201"/>
      <c r="AG314" s="1201"/>
      <c r="AH314" s="1201"/>
    </row>
    <row r="315" spans="1:34">
      <c r="A315" s="1225"/>
      <c r="B315" s="1225"/>
      <c r="C315" s="1225"/>
      <c r="D315" s="1225"/>
      <c r="E315" s="1225"/>
      <c r="F315" s="1225"/>
      <c r="G315" s="1226"/>
      <c r="H315" s="1225"/>
      <c r="I315" s="1225"/>
      <c r="J315" s="1225"/>
      <c r="K315" s="1225"/>
      <c r="L315" s="1249"/>
      <c r="M315" s="1249"/>
      <c r="N315" s="1201"/>
      <c r="O315" s="1201"/>
      <c r="P315" s="1201"/>
      <c r="Q315" s="1201"/>
      <c r="R315" s="1201"/>
      <c r="S315" s="1201"/>
      <c r="T315" s="1201"/>
      <c r="U315" s="1201"/>
      <c r="V315" s="1201"/>
      <c r="W315" s="1201"/>
      <c r="X315" s="1201"/>
      <c r="Y315" s="1201"/>
      <c r="Z315" s="1201"/>
      <c r="AA315" s="1201"/>
      <c r="AB315" s="1201"/>
      <c r="AC315" s="1201"/>
      <c r="AD315" s="1201"/>
      <c r="AE315" s="1201"/>
      <c r="AF315" s="1201"/>
      <c r="AG315" s="1201"/>
      <c r="AH315" s="1201"/>
    </row>
    <row r="316" spans="1:34">
      <c r="A316" s="1225"/>
      <c r="B316" s="1225"/>
      <c r="C316" s="1225"/>
      <c r="D316" s="1225"/>
      <c r="E316" s="1225"/>
      <c r="F316" s="1225"/>
      <c r="G316" s="1226"/>
      <c r="H316" s="1225"/>
      <c r="I316" s="1225"/>
      <c r="J316" s="1225"/>
      <c r="K316" s="1225"/>
      <c r="L316" s="1249"/>
      <c r="M316" s="1249"/>
      <c r="N316" s="1201"/>
      <c r="O316" s="1201"/>
      <c r="P316" s="1201"/>
      <c r="Q316" s="1201"/>
      <c r="R316" s="1201"/>
      <c r="S316" s="1201"/>
      <c r="T316" s="1201"/>
      <c r="U316" s="1201"/>
      <c r="V316" s="1201"/>
      <c r="W316" s="1201"/>
      <c r="X316" s="1201"/>
      <c r="Y316" s="1201"/>
      <c r="Z316" s="1201"/>
      <c r="AA316" s="1201"/>
      <c r="AB316" s="1201"/>
      <c r="AC316" s="1201"/>
      <c r="AD316" s="1201"/>
      <c r="AE316" s="1201"/>
      <c r="AF316" s="1201"/>
      <c r="AG316" s="1201"/>
      <c r="AH316" s="1201"/>
    </row>
    <row r="317" spans="1:34">
      <c r="A317" s="1225"/>
      <c r="B317" s="1225"/>
      <c r="C317" s="1225"/>
      <c r="D317" s="1225"/>
      <c r="E317" s="1225"/>
      <c r="F317" s="1225"/>
      <c r="G317" s="1226"/>
      <c r="H317" s="1225"/>
      <c r="I317" s="1225"/>
      <c r="J317" s="1225"/>
      <c r="K317" s="1225"/>
      <c r="L317" s="1249"/>
      <c r="M317" s="1249"/>
      <c r="N317" s="1201"/>
      <c r="O317" s="1201"/>
      <c r="P317" s="1201"/>
      <c r="Q317" s="1201"/>
      <c r="R317" s="1201"/>
      <c r="S317" s="1201"/>
      <c r="T317" s="1201"/>
      <c r="U317" s="1201"/>
      <c r="V317" s="1201"/>
      <c r="W317" s="1201"/>
      <c r="X317" s="1201"/>
      <c r="Y317" s="1201"/>
      <c r="Z317" s="1201"/>
      <c r="AA317" s="1201"/>
      <c r="AB317" s="1201"/>
      <c r="AC317" s="1201"/>
      <c r="AD317" s="1201"/>
      <c r="AE317" s="1201"/>
      <c r="AF317" s="1201"/>
      <c r="AG317" s="1201"/>
      <c r="AH317" s="1201"/>
    </row>
    <row r="318" spans="1:34">
      <c r="A318" s="1225"/>
      <c r="B318" s="1225"/>
      <c r="C318" s="1225"/>
      <c r="D318" s="1225"/>
      <c r="E318" s="1225"/>
      <c r="F318" s="1225"/>
      <c r="G318" s="1226"/>
      <c r="H318" s="1225"/>
      <c r="I318" s="1225"/>
      <c r="J318" s="1225"/>
      <c r="K318" s="1225"/>
      <c r="L318" s="1249"/>
      <c r="M318" s="1249"/>
      <c r="N318" s="1201"/>
      <c r="O318" s="1201"/>
      <c r="P318" s="1201"/>
      <c r="Q318" s="1201"/>
      <c r="R318" s="1201"/>
      <c r="S318" s="1201"/>
      <c r="T318" s="1201"/>
      <c r="U318" s="1201"/>
      <c r="V318" s="1201"/>
      <c r="W318" s="1201"/>
      <c r="X318" s="1201"/>
      <c r="Y318" s="1201"/>
      <c r="Z318" s="1201"/>
      <c r="AA318" s="1201"/>
      <c r="AB318" s="1201"/>
      <c r="AC318" s="1201"/>
      <c r="AD318" s="1201"/>
      <c r="AE318" s="1201"/>
      <c r="AF318" s="1201"/>
      <c r="AG318" s="1201"/>
      <c r="AH318" s="1201"/>
    </row>
    <row r="319" spans="1:34">
      <c r="A319" s="1225"/>
      <c r="B319" s="1225"/>
      <c r="C319" s="1225"/>
      <c r="D319" s="1225"/>
      <c r="E319" s="1225"/>
      <c r="F319" s="1225"/>
      <c r="G319" s="1226"/>
      <c r="H319" s="1225"/>
      <c r="I319" s="1225"/>
      <c r="J319" s="1225"/>
      <c r="K319" s="1225"/>
      <c r="L319" s="1249"/>
      <c r="M319" s="1249"/>
      <c r="N319" s="1201"/>
      <c r="O319" s="1201"/>
      <c r="P319" s="1201"/>
      <c r="Q319" s="1201"/>
      <c r="R319" s="1201"/>
      <c r="S319" s="1201"/>
      <c r="T319" s="1201"/>
      <c r="U319" s="1201"/>
      <c r="V319" s="1201"/>
      <c r="W319" s="1201"/>
      <c r="X319" s="1201"/>
      <c r="Y319" s="1201"/>
      <c r="Z319" s="1201"/>
      <c r="AA319" s="1201"/>
      <c r="AB319" s="1201"/>
      <c r="AC319" s="1201"/>
      <c r="AD319" s="1201"/>
      <c r="AE319" s="1201"/>
      <c r="AF319" s="1201"/>
      <c r="AG319" s="1201"/>
      <c r="AH319" s="1201"/>
    </row>
    <row r="320" spans="1:34">
      <c r="A320" s="1225"/>
      <c r="B320" s="1225"/>
      <c r="C320" s="1225"/>
      <c r="D320" s="1225"/>
      <c r="E320" s="1225"/>
      <c r="F320" s="1225"/>
      <c r="G320" s="1226"/>
      <c r="H320" s="1225"/>
      <c r="I320" s="1225"/>
      <c r="J320" s="1225"/>
      <c r="K320" s="1225"/>
      <c r="L320" s="1249"/>
      <c r="M320" s="1249"/>
      <c r="N320" s="1201"/>
      <c r="O320" s="1201"/>
      <c r="P320" s="1201"/>
      <c r="Q320" s="1201"/>
      <c r="R320" s="1201"/>
      <c r="S320" s="1201"/>
      <c r="T320" s="1201"/>
      <c r="U320" s="1201"/>
      <c r="V320" s="1201"/>
      <c r="W320" s="1201"/>
      <c r="X320" s="1201"/>
      <c r="Y320" s="1201"/>
      <c r="Z320" s="1201"/>
      <c r="AA320" s="1201"/>
      <c r="AB320" s="1201"/>
      <c r="AC320" s="1201"/>
      <c r="AD320" s="1201"/>
      <c r="AE320" s="1201"/>
      <c r="AF320" s="1201"/>
      <c r="AG320" s="1201"/>
      <c r="AH320" s="1201"/>
    </row>
    <row r="321" spans="1:34">
      <c r="A321" s="1225"/>
      <c r="B321" s="1225"/>
      <c r="C321" s="1225"/>
      <c r="D321" s="1225"/>
      <c r="E321" s="1225"/>
      <c r="F321" s="1225"/>
      <c r="G321" s="1226"/>
      <c r="H321" s="1225"/>
      <c r="I321" s="1225"/>
      <c r="J321" s="1225"/>
      <c r="K321" s="1225"/>
      <c r="L321" s="1249"/>
      <c r="M321" s="1249"/>
      <c r="N321" s="1201"/>
      <c r="O321" s="1201"/>
      <c r="P321" s="1201"/>
      <c r="Q321" s="1201"/>
      <c r="R321" s="1201"/>
      <c r="S321" s="1201"/>
      <c r="T321" s="1201"/>
      <c r="U321" s="1201"/>
      <c r="V321" s="1201"/>
      <c r="W321" s="1201"/>
      <c r="X321" s="1201"/>
      <c r="Y321" s="1201"/>
      <c r="Z321" s="1201"/>
      <c r="AA321" s="1201"/>
      <c r="AB321" s="1201"/>
      <c r="AC321" s="1201"/>
      <c r="AD321" s="1201"/>
      <c r="AE321" s="1201"/>
      <c r="AF321" s="1201"/>
      <c r="AG321" s="1201"/>
      <c r="AH321" s="1201"/>
    </row>
    <row r="322" spans="1:34">
      <c r="A322" s="1225"/>
      <c r="B322" s="1225"/>
      <c r="C322" s="1225"/>
      <c r="D322" s="1225"/>
      <c r="E322" s="1225"/>
      <c r="F322" s="1225"/>
      <c r="G322" s="1226"/>
      <c r="H322" s="1225"/>
      <c r="I322" s="1225"/>
      <c r="J322" s="1225"/>
      <c r="K322" s="1225"/>
      <c r="L322" s="1249"/>
      <c r="M322" s="1249"/>
      <c r="N322" s="1201"/>
      <c r="O322" s="1201"/>
      <c r="P322" s="1201"/>
      <c r="Q322" s="1201"/>
      <c r="R322" s="1201"/>
      <c r="S322" s="1201"/>
      <c r="T322" s="1201"/>
      <c r="U322" s="1201"/>
      <c r="V322" s="1201"/>
      <c r="W322" s="1201"/>
      <c r="X322" s="1201"/>
      <c r="Y322" s="1201"/>
      <c r="Z322" s="1201"/>
      <c r="AA322" s="1201"/>
      <c r="AB322" s="1201"/>
      <c r="AC322" s="1201"/>
      <c r="AD322" s="1201"/>
      <c r="AE322" s="1201"/>
      <c r="AF322" s="1201"/>
      <c r="AG322" s="1201"/>
      <c r="AH322" s="1201"/>
    </row>
    <row r="323" spans="1:34">
      <c r="A323" s="1225"/>
      <c r="B323" s="1225"/>
      <c r="C323" s="1225"/>
      <c r="D323" s="1225"/>
      <c r="E323" s="1225"/>
      <c r="F323" s="1225"/>
      <c r="G323" s="1226"/>
      <c r="H323" s="1225"/>
      <c r="I323" s="1225"/>
      <c r="J323" s="1225"/>
      <c r="K323" s="1225"/>
      <c r="L323" s="1249"/>
      <c r="M323" s="1249"/>
      <c r="N323" s="1201"/>
      <c r="O323" s="1201"/>
      <c r="P323" s="1201"/>
      <c r="Q323" s="1201"/>
      <c r="R323" s="1201"/>
      <c r="S323" s="1201"/>
      <c r="T323" s="1201"/>
      <c r="U323" s="1201"/>
      <c r="V323" s="1201"/>
      <c r="W323" s="1201"/>
      <c r="X323" s="1201"/>
      <c r="Y323" s="1201"/>
      <c r="Z323" s="1201"/>
      <c r="AA323" s="1201"/>
      <c r="AB323" s="1201"/>
      <c r="AC323" s="1201"/>
      <c r="AD323" s="1201"/>
      <c r="AE323" s="1201"/>
      <c r="AF323" s="1201"/>
      <c r="AG323" s="1201"/>
      <c r="AH323" s="1201"/>
    </row>
    <row r="324" spans="1:34">
      <c r="A324" s="1225"/>
      <c r="B324" s="1225"/>
      <c r="C324" s="1225"/>
      <c r="D324" s="1225"/>
      <c r="E324" s="1225"/>
      <c r="F324" s="1225"/>
      <c r="G324" s="1226"/>
      <c r="H324" s="1225"/>
      <c r="I324" s="1225"/>
      <c r="J324" s="1225"/>
      <c r="K324" s="1225"/>
      <c r="L324" s="1249"/>
      <c r="M324" s="1249"/>
      <c r="N324" s="1201"/>
      <c r="O324" s="1201"/>
      <c r="P324" s="1201"/>
      <c r="Q324" s="1201"/>
      <c r="R324" s="1201"/>
      <c r="S324" s="1201"/>
      <c r="T324" s="1201"/>
      <c r="U324" s="1201"/>
      <c r="V324" s="1201"/>
      <c r="W324" s="1201"/>
      <c r="X324" s="1201"/>
      <c r="Y324" s="1201"/>
      <c r="Z324" s="1201"/>
      <c r="AA324" s="1201"/>
      <c r="AB324" s="1201"/>
      <c r="AC324" s="1201"/>
      <c r="AD324" s="1201"/>
      <c r="AE324" s="1201"/>
      <c r="AF324" s="1201"/>
      <c r="AG324" s="1201"/>
      <c r="AH324" s="1201"/>
    </row>
    <row r="325" spans="1:34">
      <c r="A325" s="1225"/>
      <c r="B325" s="1225"/>
      <c r="C325" s="1225"/>
      <c r="D325" s="1225"/>
      <c r="E325" s="1225"/>
      <c r="F325" s="1225"/>
      <c r="G325" s="1226"/>
      <c r="H325" s="1225"/>
      <c r="I325" s="1225"/>
      <c r="J325" s="1225"/>
      <c r="K325" s="1225"/>
      <c r="L325" s="1249"/>
      <c r="M325" s="1249"/>
      <c r="N325" s="1201"/>
      <c r="O325" s="1201"/>
      <c r="P325" s="1201"/>
      <c r="Q325" s="1201"/>
      <c r="R325" s="1201"/>
      <c r="S325" s="1201"/>
      <c r="T325" s="1201"/>
      <c r="U325" s="1201"/>
      <c r="V325" s="1201"/>
      <c r="W325" s="1201"/>
      <c r="X325" s="1201"/>
      <c r="Y325" s="1201"/>
      <c r="Z325" s="1201"/>
      <c r="AA325" s="1201"/>
      <c r="AB325" s="1201"/>
      <c r="AC325" s="1201"/>
      <c r="AD325" s="1201"/>
      <c r="AE325" s="1201"/>
      <c r="AF325" s="1201"/>
      <c r="AG325" s="1201"/>
      <c r="AH325" s="1201"/>
    </row>
    <row r="326" spans="1:34">
      <c r="A326" s="1225"/>
      <c r="B326" s="1225"/>
      <c r="C326" s="1225"/>
      <c r="D326" s="1225"/>
      <c r="E326" s="1225"/>
      <c r="F326" s="1225"/>
      <c r="G326" s="1226"/>
      <c r="H326" s="1225"/>
      <c r="I326" s="1225"/>
      <c r="J326" s="1225"/>
      <c r="K326" s="1225"/>
      <c r="L326" s="1249"/>
      <c r="M326" s="1249"/>
      <c r="N326" s="1201"/>
      <c r="O326" s="1201"/>
      <c r="P326" s="1201"/>
      <c r="Q326" s="1201"/>
      <c r="R326" s="1201"/>
      <c r="S326" s="1201"/>
      <c r="T326" s="1201"/>
      <c r="U326" s="1201"/>
      <c r="V326" s="1201"/>
      <c r="W326" s="1201"/>
      <c r="X326" s="1201"/>
      <c r="Y326" s="1201"/>
      <c r="Z326" s="1201"/>
      <c r="AA326" s="1201"/>
      <c r="AB326" s="1201"/>
      <c r="AC326" s="1201"/>
      <c r="AD326" s="1201"/>
      <c r="AE326" s="1201"/>
      <c r="AF326" s="1201"/>
      <c r="AG326" s="1201"/>
      <c r="AH326" s="1201"/>
    </row>
    <row r="327" spans="1:34">
      <c r="A327" s="1225"/>
      <c r="B327" s="1225"/>
      <c r="C327" s="1225"/>
      <c r="D327" s="1225"/>
      <c r="E327" s="1225"/>
      <c r="F327" s="1225"/>
      <c r="G327" s="1226"/>
      <c r="H327" s="1225"/>
      <c r="I327" s="1225"/>
      <c r="J327" s="1225"/>
      <c r="K327" s="1225"/>
      <c r="L327" s="1249"/>
      <c r="M327" s="1249"/>
      <c r="N327" s="1201"/>
      <c r="O327" s="1201"/>
      <c r="P327" s="1201"/>
      <c r="Q327" s="1201"/>
      <c r="R327" s="1201"/>
      <c r="S327" s="1201"/>
      <c r="T327" s="1201"/>
      <c r="U327" s="1201"/>
      <c r="V327" s="1201"/>
      <c r="W327" s="1201"/>
      <c r="X327" s="1201"/>
      <c r="Y327" s="1201"/>
      <c r="Z327" s="1201"/>
      <c r="AA327" s="1201"/>
      <c r="AB327" s="1201"/>
      <c r="AC327" s="1201"/>
      <c r="AD327" s="1201"/>
      <c r="AE327" s="1201"/>
      <c r="AF327" s="1201"/>
      <c r="AG327" s="1201"/>
      <c r="AH327" s="1201"/>
    </row>
    <row r="328" spans="1:34">
      <c r="A328" s="1225"/>
      <c r="B328" s="1225"/>
      <c r="C328" s="1225"/>
      <c r="D328" s="1225"/>
      <c r="E328" s="1225"/>
      <c r="F328" s="1225"/>
      <c r="G328" s="1226"/>
      <c r="H328" s="1225"/>
      <c r="I328" s="1225"/>
      <c r="J328" s="1225"/>
      <c r="K328" s="1225"/>
      <c r="L328" s="1249"/>
      <c r="M328" s="1249"/>
      <c r="N328" s="1201"/>
      <c r="O328" s="1201"/>
      <c r="P328" s="1201"/>
      <c r="Q328" s="1201"/>
      <c r="R328" s="1201"/>
      <c r="S328" s="1201"/>
      <c r="T328" s="1201"/>
      <c r="U328" s="1201"/>
      <c r="V328" s="1201"/>
      <c r="W328" s="1201"/>
      <c r="X328" s="1201"/>
      <c r="Y328" s="1201"/>
      <c r="Z328" s="1201"/>
      <c r="AA328" s="1201"/>
      <c r="AB328" s="1201"/>
      <c r="AC328" s="1201"/>
      <c r="AD328" s="1201"/>
      <c r="AE328" s="1201"/>
      <c r="AF328" s="1201"/>
      <c r="AG328" s="1201"/>
      <c r="AH328" s="1201"/>
    </row>
    <row r="329" spans="1:34">
      <c r="A329" s="1225"/>
      <c r="B329" s="1225"/>
      <c r="C329" s="1225"/>
      <c r="D329" s="1225"/>
      <c r="E329" s="1225"/>
      <c r="F329" s="1225"/>
      <c r="G329" s="1226"/>
      <c r="H329" s="1225"/>
      <c r="I329" s="1225"/>
      <c r="J329" s="1225"/>
      <c r="K329" s="1225"/>
      <c r="L329" s="1201"/>
      <c r="M329" s="1201"/>
      <c r="N329" s="1201"/>
      <c r="O329" s="1201"/>
      <c r="P329" s="1201"/>
      <c r="Q329" s="1201"/>
      <c r="R329" s="1201"/>
      <c r="S329" s="1201"/>
      <c r="T329" s="1201"/>
      <c r="U329" s="1201"/>
      <c r="V329" s="1201"/>
      <c r="W329" s="1201"/>
      <c r="X329" s="1201"/>
      <c r="Y329" s="1201"/>
      <c r="Z329" s="1201"/>
      <c r="AA329" s="1201"/>
      <c r="AB329" s="1201"/>
      <c r="AC329" s="1201"/>
      <c r="AD329" s="1201"/>
      <c r="AE329" s="1201"/>
      <c r="AF329" s="1201"/>
      <c r="AG329" s="1201"/>
      <c r="AH329" s="1201"/>
    </row>
    <row r="330" spans="1:34">
      <c r="A330" s="1225"/>
      <c r="B330" s="1225"/>
      <c r="C330" s="1225"/>
      <c r="D330" s="1225"/>
      <c r="E330" s="1225"/>
      <c r="F330" s="1225"/>
      <c r="G330" s="1226"/>
      <c r="H330" s="1225"/>
      <c r="I330" s="1225"/>
      <c r="J330" s="1225"/>
      <c r="K330" s="1225"/>
      <c r="L330" s="1201"/>
      <c r="M330" s="1201"/>
      <c r="N330" s="1201"/>
      <c r="O330" s="1201"/>
      <c r="P330" s="1201"/>
      <c r="Q330" s="1201"/>
      <c r="R330" s="1201"/>
      <c r="S330" s="1201"/>
      <c r="T330" s="1201"/>
      <c r="U330" s="1201"/>
      <c r="V330" s="1201"/>
      <c r="W330" s="1201"/>
      <c r="X330" s="1201"/>
      <c r="Y330" s="1201"/>
      <c r="Z330" s="1201"/>
      <c r="AA330" s="1201"/>
      <c r="AB330" s="1201"/>
      <c r="AC330" s="1201"/>
      <c r="AD330" s="1201"/>
      <c r="AE330" s="1201"/>
      <c r="AF330" s="1201"/>
      <c r="AG330" s="1201"/>
      <c r="AH330" s="1201"/>
    </row>
    <row r="331" spans="1:34">
      <c r="A331" s="1225"/>
      <c r="B331" s="1225"/>
      <c r="C331" s="1225"/>
      <c r="D331" s="1225"/>
      <c r="E331" s="1225"/>
      <c r="F331" s="1225"/>
      <c r="G331" s="1226"/>
      <c r="H331" s="1225"/>
      <c r="I331" s="1225"/>
      <c r="J331" s="1225"/>
      <c r="K331" s="1225"/>
      <c r="L331" s="1201"/>
      <c r="M331" s="1201"/>
      <c r="N331" s="1201"/>
      <c r="O331" s="1201"/>
      <c r="P331" s="1201"/>
      <c r="Q331" s="1201"/>
      <c r="R331" s="1201"/>
      <c r="S331" s="1201"/>
      <c r="T331" s="1201"/>
      <c r="U331" s="1201"/>
      <c r="V331" s="1201"/>
      <c r="W331" s="1201"/>
      <c r="X331" s="1201"/>
      <c r="Y331" s="1201"/>
      <c r="Z331" s="1201"/>
      <c r="AA331" s="1201"/>
      <c r="AB331" s="1201"/>
      <c r="AC331" s="1201"/>
      <c r="AD331" s="1201"/>
      <c r="AE331" s="1201"/>
      <c r="AF331" s="1201"/>
      <c r="AG331" s="1201"/>
      <c r="AH331" s="1201"/>
    </row>
    <row r="332" spans="1:34">
      <c r="A332" s="1225"/>
      <c r="B332" s="1225"/>
      <c r="C332" s="1225"/>
      <c r="D332" s="1225"/>
      <c r="E332" s="1225"/>
      <c r="F332" s="1225"/>
      <c r="G332" s="1226"/>
      <c r="H332" s="1225"/>
      <c r="I332" s="1225"/>
      <c r="J332" s="1225"/>
      <c r="K332" s="1225"/>
      <c r="L332" s="1201"/>
      <c r="M332" s="1201"/>
      <c r="N332" s="1201"/>
      <c r="O332" s="1201"/>
      <c r="P332" s="1201"/>
      <c r="Q332" s="1201"/>
      <c r="R332" s="1201"/>
      <c r="S332" s="1201"/>
      <c r="T332" s="1201"/>
      <c r="U332" s="1201"/>
      <c r="V332" s="1201"/>
      <c r="W332" s="1201"/>
      <c r="X332" s="1201"/>
      <c r="Y332" s="1201"/>
      <c r="Z332" s="1201"/>
      <c r="AA332" s="1201"/>
      <c r="AB332" s="1201"/>
      <c r="AC332" s="1201"/>
      <c r="AD332" s="1201"/>
      <c r="AE332" s="1201"/>
      <c r="AF332" s="1201"/>
      <c r="AG332" s="1201"/>
      <c r="AH332" s="1201"/>
    </row>
    <row r="333" spans="1:34">
      <c r="A333" s="1225"/>
      <c r="B333" s="1225"/>
      <c r="C333" s="1225"/>
      <c r="D333" s="1225"/>
      <c r="E333" s="1225"/>
      <c r="F333" s="1225"/>
      <c r="G333" s="1226"/>
      <c r="H333" s="1225"/>
      <c r="I333" s="1225"/>
      <c r="J333" s="1225"/>
      <c r="K333" s="1225"/>
      <c r="L333" s="1201"/>
      <c r="M333" s="1201"/>
      <c r="N333" s="1201"/>
      <c r="O333" s="1201"/>
      <c r="P333" s="1201"/>
      <c r="Q333" s="1201"/>
      <c r="R333" s="1201"/>
      <c r="S333" s="1201"/>
      <c r="T333" s="1201"/>
      <c r="U333" s="1201"/>
      <c r="V333" s="1201"/>
      <c r="W333" s="1201"/>
      <c r="X333" s="1201"/>
      <c r="Y333" s="1201"/>
      <c r="Z333" s="1201"/>
      <c r="AA333" s="1201"/>
      <c r="AB333" s="1201"/>
      <c r="AC333" s="1201"/>
      <c r="AD333" s="1201"/>
      <c r="AE333" s="1201"/>
      <c r="AF333" s="1201"/>
      <c r="AG333" s="1201"/>
      <c r="AH333" s="1201"/>
    </row>
    <row r="334" spans="1:34">
      <c r="A334" s="1225"/>
      <c r="B334" s="1225"/>
      <c r="C334" s="1225"/>
      <c r="D334" s="1225"/>
      <c r="E334" s="1225"/>
      <c r="F334" s="1225"/>
      <c r="G334" s="1226"/>
      <c r="H334" s="1225"/>
      <c r="I334" s="1225"/>
      <c r="J334" s="1225"/>
      <c r="K334" s="1225"/>
      <c r="L334" s="1201"/>
      <c r="M334" s="1201"/>
      <c r="N334" s="1201"/>
      <c r="O334" s="1201"/>
      <c r="P334" s="1201"/>
      <c r="Q334" s="1201"/>
      <c r="R334" s="1201"/>
      <c r="S334" s="1201"/>
      <c r="T334" s="1201"/>
      <c r="U334" s="1201"/>
      <c r="V334" s="1201"/>
      <c r="W334" s="1201"/>
      <c r="X334" s="1201"/>
      <c r="Y334" s="1201"/>
      <c r="Z334" s="1201"/>
      <c r="AA334" s="1201"/>
      <c r="AB334" s="1201"/>
      <c r="AC334" s="1201"/>
      <c r="AD334" s="1201"/>
      <c r="AE334" s="1201"/>
      <c r="AF334" s="1201"/>
      <c r="AG334" s="1201"/>
      <c r="AH334" s="1201"/>
    </row>
    <row r="335" spans="1:34">
      <c r="A335" s="1225"/>
      <c r="B335" s="1225"/>
      <c r="C335" s="1225"/>
      <c r="D335" s="1225"/>
      <c r="E335" s="1225"/>
      <c r="F335" s="1225"/>
      <c r="G335" s="1226"/>
      <c r="H335" s="1225"/>
      <c r="I335" s="1225"/>
      <c r="J335" s="1225"/>
      <c r="K335" s="1225"/>
      <c r="L335" s="1201"/>
      <c r="M335" s="1201"/>
      <c r="N335" s="1201"/>
      <c r="O335" s="1201"/>
      <c r="P335" s="1201"/>
      <c r="Q335" s="1201"/>
      <c r="R335" s="1201"/>
      <c r="S335" s="1201"/>
      <c r="T335" s="1201"/>
      <c r="U335" s="1201"/>
      <c r="V335" s="1201"/>
      <c r="W335" s="1201"/>
      <c r="X335" s="1201"/>
      <c r="Y335" s="1201"/>
      <c r="Z335" s="1201"/>
      <c r="AA335" s="1201"/>
      <c r="AB335" s="1201"/>
      <c r="AC335" s="1201"/>
      <c r="AD335" s="1201"/>
      <c r="AE335" s="1201"/>
      <c r="AF335" s="1201"/>
      <c r="AG335" s="1201"/>
      <c r="AH335" s="1201"/>
    </row>
    <row r="336" spans="1:34">
      <c r="A336" s="1225"/>
      <c r="B336" s="1225"/>
      <c r="C336" s="1225"/>
      <c r="D336" s="1225"/>
      <c r="E336" s="1225"/>
      <c r="F336" s="1225"/>
      <c r="G336" s="1226"/>
      <c r="H336" s="1225"/>
      <c r="I336" s="1225"/>
      <c r="J336" s="1225"/>
      <c r="K336" s="1225"/>
      <c r="L336" s="1201"/>
      <c r="M336" s="1201"/>
      <c r="N336" s="1201"/>
      <c r="O336" s="1201"/>
      <c r="P336" s="1201"/>
      <c r="Q336" s="1201"/>
      <c r="R336" s="1201"/>
      <c r="S336" s="1201"/>
      <c r="T336" s="1201"/>
      <c r="U336" s="1201"/>
      <c r="V336" s="1201"/>
      <c r="W336" s="1201"/>
      <c r="X336" s="1201"/>
      <c r="Y336" s="1201"/>
      <c r="Z336" s="1201"/>
      <c r="AA336" s="1201"/>
      <c r="AB336" s="1201"/>
      <c r="AC336" s="1201"/>
      <c r="AD336" s="1201"/>
      <c r="AE336" s="1201"/>
      <c r="AF336" s="1201"/>
      <c r="AG336" s="1201"/>
      <c r="AH336" s="1201"/>
    </row>
    <row r="337" spans="1:34">
      <c r="A337" s="1225"/>
      <c r="B337" s="1225"/>
      <c r="C337" s="1225"/>
      <c r="D337" s="1225"/>
      <c r="E337" s="1225"/>
      <c r="F337" s="1225"/>
      <c r="G337" s="1226"/>
      <c r="H337" s="1225"/>
      <c r="I337" s="1225"/>
      <c r="J337" s="1225"/>
      <c r="K337" s="1225"/>
      <c r="L337" s="1201"/>
      <c r="M337" s="1201"/>
      <c r="N337" s="1201"/>
      <c r="O337" s="1201"/>
      <c r="P337" s="1201"/>
      <c r="Q337" s="1201"/>
      <c r="R337" s="1201"/>
      <c r="S337" s="1201"/>
      <c r="T337" s="1201"/>
      <c r="U337" s="1201"/>
      <c r="V337" s="1201"/>
      <c r="W337" s="1201"/>
      <c r="X337" s="1201"/>
      <c r="Y337" s="1201"/>
      <c r="Z337" s="1201"/>
      <c r="AA337" s="1201"/>
      <c r="AB337" s="1201"/>
      <c r="AC337" s="1201"/>
      <c r="AD337" s="1201"/>
      <c r="AE337" s="1201"/>
      <c r="AF337" s="1201"/>
      <c r="AG337" s="1201"/>
      <c r="AH337" s="1201"/>
    </row>
    <row r="338" spans="1:34">
      <c r="A338" s="1225"/>
      <c r="B338" s="1225"/>
      <c r="C338" s="1225"/>
      <c r="D338" s="1225"/>
      <c r="E338" s="1225"/>
      <c r="F338" s="1225"/>
      <c r="G338" s="1226"/>
      <c r="H338" s="1225"/>
      <c r="I338" s="1225"/>
      <c r="J338" s="1225"/>
      <c r="K338" s="1225"/>
      <c r="L338" s="1201"/>
      <c r="M338" s="1201"/>
      <c r="N338" s="1201"/>
      <c r="O338" s="1201"/>
      <c r="P338" s="1201"/>
      <c r="Q338" s="1201"/>
      <c r="R338" s="1201"/>
      <c r="S338" s="1201"/>
      <c r="T338" s="1201"/>
      <c r="U338" s="1201"/>
      <c r="V338" s="1201"/>
      <c r="W338" s="1201"/>
      <c r="X338" s="1201"/>
      <c r="Y338" s="1201"/>
      <c r="Z338" s="1201"/>
      <c r="AA338" s="1201"/>
      <c r="AB338" s="1201"/>
      <c r="AC338" s="1201"/>
      <c r="AD338" s="1201"/>
      <c r="AE338" s="1201"/>
      <c r="AF338" s="1201"/>
      <c r="AG338" s="1201"/>
      <c r="AH338" s="1201"/>
    </row>
    <row r="339" spans="1:34">
      <c r="A339" s="1225"/>
      <c r="B339" s="1225"/>
      <c r="C339" s="1225"/>
      <c r="D339" s="1225"/>
      <c r="E339" s="1225"/>
      <c r="F339" s="1225"/>
      <c r="G339" s="1226"/>
      <c r="H339" s="1225"/>
      <c r="I339" s="1225"/>
      <c r="J339" s="1225"/>
      <c r="K339" s="1225"/>
      <c r="L339" s="1201"/>
      <c r="M339" s="1201"/>
      <c r="N339" s="1201"/>
      <c r="O339" s="1201"/>
      <c r="P339" s="1201"/>
      <c r="Q339" s="1201"/>
      <c r="R339" s="1201"/>
      <c r="S339" s="1201"/>
      <c r="T339" s="1201"/>
      <c r="U339" s="1201"/>
      <c r="V339" s="1201"/>
      <c r="W339" s="1201"/>
      <c r="X339" s="1201"/>
      <c r="Y339" s="1201"/>
      <c r="Z339" s="1201"/>
      <c r="AA339" s="1201"/>
      <c r="AB339" s="1201"/>
      <c r="AC339" s="1201"/>
      <c r="AD339" s="1201"/>
      <c r="AE339" s="1201"/>
      <c r="AF339" s="1201"/>
      <c r="AG339" s="1201"/>
      <c r="AH339" s="1201"/>
    </row>
    <row r="340" spans="1:34">
      <c r="A340" s="1225"/>
      <c r="B340" s="1225"/>
      <c r="C340" s="1225"/>
      <c r="D340" s="1225"/>
      <c r="E340" s="1225"/>
      <c r="F340" s="1225"/>
      <c r="G340" s="1226"/>
      <c r="H340" s="1225"/>
      <c r="I340" s="1225"/>
      <c r="J340" s="1225"/>
      <c r="K340" s="1225"/>
      <c r="L340" s="1201"/>
      <c r="M340" s="1201"/>
      <c r="N340" s="1201"/>
      <c r="O340" s="1201"/>
      <c r="P340" s="1201"/>
      <c r="Q340" s="1201"/>
      <c r="R340" s="1201"/>
      <c r="S340" s="1201"/>
      <c r="T340" s="1201"/>
      <c r="U340" s="1201"/>
      <c r="V340" s="1201"/>
      <c r="W340" s="1201"/>
      <c r="X340" s="1201"/>
      <c r="Y340" s="1201"/>
      <c r="Z340" s="1201"/>
      <c r="AA340" s="1201"/>
      <c r="AB340" s="1201"/>
      <c r="AC340" s="1201"/>
      <c r="AD340" s="1201"/>
      <c r="AE340" s="1201"/>
      <c r="AF340" s="1201"/>
      <c r="AG340" s="1201"/>
      <c r="AH340" s="1201"/>
    </row>
    <row r="341" spans="1:34">
      <c r="A341" s="1225"/>
      <c r="B341" s="1225"/>
      <c r="C341" s="1225"/>
      <c r="D341" s="1225"/>
      <c r="E341" s="1225"/>
      <c r="F341" s="1225"/>
      <c r="G341" s="1226"/>
      <c r="H341" s="1225"/>
      <c r="I341" s="1225"/>
      <c r="J341" s="1225"/>
      <c r="K341" s="1225"/>
      <c r="L341" s="1201"/>
      <c r="M341" s="1201"/>
      <c r="N341" s="1201"/>
      <c r="O341" s="1201"/>
      <c r="P341" s="1201"/>
      <c r="Q341" s="1201"/>
      <c r="R341" s="1201"/>
      <c r="S341" s="1201"/>
      <c r="T341" s="1201"/>
      <c r="U341" s="1201"/>
      <c r="V341" s="1201"/>
      <c r="W341" s="1201"/>
      <c r="X341" s="1201"/>
      <c r="Y341" s="1201"/>
      <c r="Z341" s="1201"/>
      <c r="AA341" s="1201"/>
      <c r="AB341" s="1201"/>
      <c r="AC341" s="1201"/>
      <c r="AD341" s="1201"/>
      <c r="AE341" s="1201"/>
      <c r="AF341" s="1201"/>
      <c r="AG341" s="1201"/>
      <c r="AH341" s="1201"/>
    </row>
    <row r="342" spans="1:34">
      <c r="A342" s="1225"/>
      <c r="B342" s="1225"/>
      <c r="C342" s="1225"/>
      <c r="D342" s="1225"/>
      <c r="E342" s="1225"/>
      <c r="F342" s="1225"/>
      <c r="G342" s="1226"/>
      <c r="H342" s="1225"/>
      <c r="I342" s="1225"/>
      <c r="J342" s="1225"/>
      <c r="K342" s="1225"/>
      <c r="L342" s="1201"/>
      <c r="M342" s="1201"/>
      <c r="N342" s="1201"/>
      <c r="O342" s="1201"/>
      <c r="P342" s="1201"/>
      <c r="Q342" s="1201"/>
      <c r="R342" s="1201"/>
      <c r="S342" s="1201"/>
      <c r="T342" s="1201"/>
      <c r="U342" s="1201"/>
      <c r="V342" s="1201"/>
      <c r="W342" s="1201"/>
      <c r="X342" s="1201"/>
      <c r="Y342" s="1201"/>
      <c r="Z342" s="1201"/>
      <c r="AA342" s="1201"/>
      <c r="AB342" s="1201"/>
      <c r="AC342" s="1201"/>
      <c r="AD342" s="1201"/>
      <c r="AE342" s="1201"/>
      <c r="AF342" s="1201"/>
      <c r="AG342" s="1201"/>
      <c r="AH342" s="1201"/>
    </row>
    <row r="343" spans="1:34">
      <c r="A343" s="1225"/>
      <c r="B343" s="1225"/>
      <c r="C343" s="1225"/>
      <c r="D343" s="1225"/>
      <c r="E343" s="1225"/>
      <c r="F343" s="1225"/>
      <c r="G343" s="1226"/>
      <c r="H343" s="1225"/>
      <c r="I343" s="1225"/>
      <c r="J343" s="1225"/>
      <c r="K343" s="1225"/>
      <c r="L343" s="1201"/>
      <c r="M343" s="1201"/>
      <c r="N343" s="1201"/>
      <c r="O343" s="1201"/>
      <c r="P343" s="1201"/>
      <c r="Q343" s="1201"/>
      <c r="R343" s="1201"/>
      <c r="S343" s="1201"/>
      <c r="T343" s="1201"/>
      <c r="U343" s="1201"/>
      <c r="V343" s="1201"/>
      <c r="W343" s="1201"/>
      <c r="X343" s="1201"/>
      <c r="Y343" s="1201"/>
      <c r="Z343" s="1201"/>
      <c r="AA343" s="1201"/>
      <c r="AB343" s="1201"/>
      <c r="AC343" s="1201"/>
      <c r="AD343" s="1201"/>
      <c r="AE343" s="1201"/>
      <c r="AF343" s="1201"/>
      <c r="AG343" s="1201"/>
      <c r="AH343" s="1201"/>
    </row>
    <row r="344" spans="1:34">
      <c r="A344" s="1225"/>
      <c r="B344" s="1225"/>
      <c r="C344" s="1225"/>
      <c r="D344" s="1225"/>
      <c r="E344" s="1225"/>
      <c r="F344" s="1225"/>
      <c r="G344" s="1226"/>
      <c r="H344" s="1225"/>
      <c r="I344" s="1225"/>
      <c r="J344" s="1225"/>
      <c r="K344" s="1225"/>
      <c r="L344" s="1201"/>
      <c r="M344" s="1201"/>
      <c r="N344" s="1201"/>
      <c r="O344" s="1201"/>
      <c r="P344" s="1201"/>
      <c r="Q344" s="1201"/>
      <c r="R344" s="1201"/>
      <c r="S344" s="1201"/>
      <c r="T344" s="1201"/>
      <c r="U344" s="1201"/>
      <c r="V344" s="1201"/>
      <c r="W344" s="1201"/>
      <c r="X344" s="1201"/>
      <c r="Y344" s="1201"/>
      <c r="Z344" s="1201"/>
      <c r="AA344" s="1201"/>
      <c r="AB344" s="1201"/>
      <c r="AC344" s="1201"/>
      <c r="AD344" s="1201"/>
      <c r="AE344" s="1201"/>
      <c r="AF344" s="1201"/>
      <c r="AG344" s="1201"/>
      <c r="AH344" s="1201"/>
    </row>
    <row r="345" spans="1:34">
      <c r="A345" s="1225"/>
      <c r="B345" s="1225"/>
      <c r="C345" s="1225"/>
      <c r="D345" s="1225"/>
      <c r="E345" s="1225"/>
      <c r="F345" s="1225"/>
      <c r="G345" s="1226"/>
      <c r="H345" s="1225"/>
      <c r="I345" s="1225"/>
      <c r="J345" s="1225"/>
      <c r="K345" s="1225"/>
      <c r="L345" s="1201"/>
      <c r="M345" s="1201"/>
      <c r="N345" s="1201"/>
      <c r="O345" s="1201"/>
      <c r="P345" s="1201"/>
      <c r="Q345" s="1201"/>
      <c r="R345" s="1201"/>
      <c r="S345" s="1201"/>
      <c r="T345" s="1201"/>
      <c r="U345" s="1201"/>
      <c r="V345" s="1201"/>
      <c r="W345" s="1201"/>
      <c r="X345" s="1201"/>
      <c r="Y345" s="1201"/>
      <c r="Z345" s="1201"/>
      <c r="AA345" s="1201"/>
      <c r="AB345" s="1201"/>
      <c r="AC345" s="1201"/>
      <c r="AD345" s="1201"/>
      <c r="AE345" s="1201"/>
      <c r="AF345" s="1201"/>
      <c r="AG345" s="1201"/>
      <c r="AH345" s="1201"/>
    </row>
    <row r="346" spans="1:34">
      <c r="A346" s="1225"/>
      <c r="B346" s="1225"/>
      <c r="C346" s="1225"/>
      <c r="D346" s="1225"/>
      <c r="E346" s="1225"/>
      <c r="F346" s="1225"/>
      <c r="G346" s="1226"/>
      <c r="H346" s="1225"/>
      <c r="I346" s="1225"/>
      <c r="J346" s="1225"/>
      <c r="K346" s="1225"/>
      <c r="L346" s="1201"/>
      <c r="M346" s="1201"/>
      <c r="N346" s="1201"/>
      <c r="O346" s="1201"/>
      <c r="P346" s="1201"/>
      <c r="Q346" s="1201"/>
      <c r="R346" s="1201"/>
      <c r="S346" s="1201"/>
      <c r="T346" s="1201"/>
      <c r="U346" s="1201"/>
      <c r="V346" s="1201"/>
      <c r="W346" s="1201"/>
      <c r="X346" s="1201"/>
      <c r="Y346" s="1201"/>
      <c r="Z346" s="1201"/>
      <c r="AA346" s="1201"/>
      <c r="AB346" s="1201"/>
      <c r="AC346" s="1201"/>
      <c r="AD346" s="1201"/>
      <c r="AE346" s="1201"/>
      <c r="AF346" s="1201"/>
      <c r="AG346" s="1201"/>
      <c r="AH346" s="1201"/>
    </row>
    <row r="347" spans="1:34">
      <c r="A347" s="1225"/>
      <c r="B347" s="1225"/>
      <c r="C347" s="1225"/>
      <c r="D347" s="1225"/>
      <c r="E347" s="1225"/>
      <c r="F347" s="1225"/>
      <c r="G347" s="1226"/>
      <c r="H347" s="1225"/>
      <c r="I347" s="1225"/>
      <c r="J347" s="1225"/>
      <c r="K347" s="1225"/>
      <c r="L347" s="1201"/>
      <c r="M347" s="1201"/>
      <c r="N347" s="1201"/>
      <c r="O347" s="1201"/>
      <c r="P347" s="1201"/>
      <c r="Q347" s="1201"/>
      <c r="R347" s="1201"/>
      <c r="S347" s="1201"/>
      <c r="T347" s="1201"/>
      <c r="U347" s="1201"/>
      <c r="V347" s="1201"/>
      <c r="W347" s="1201"/>
      <c r="X347" s="1201"/>
      <c r="Y347" s="1201"/>
      <c r="Z347" s="1201"/>
      <c r="AA347" s="1201"/>
      <c r="AB347" s="1201"/>
      <c r="AC347" s="1201"/>
      <c r="AD347" s="1201"/>
      <c r="AE347" s="1201"/>
      <c r="AF347" s="1201"/>
      <c r="AG347" s="1201"/>
      <c r="AH347" s="1201"/>
    </row>
    <row r="348" spans="1:34">
      <c r="A348" s="1225"/>
      <c r="B348" s="1225"/>
      <c r="C348" s="1225"/>
      <c r="D348" s="1225"/>
      <c r="E348" s="1225"/>
      <c r="F348" s="1225"/>
      <c r="G348" s="1226"/>
      <c r="H348" s="1225"/>
      <c r="I348" s="1225"/>
      <c r="J348" s="1225"/>
      <c r="K348" s="1225"/>
      <c r="L348" s="1201"/>
      <c r="M348" s="1201"/>
      <c r="N348" s="1201"/>
      <c r="O348" s="1201"/>
      <c r="P348" s="1201"/>
      <c r="Q348" s="1201"/>
      <c r="R348" s="1201"/>
      <c r="S348" s="1201"/>
      <c r="T348" s="1201"/>
      <c r="U348" s="1201"/>
      <c r="V348" s="1201"/>
      <c r="W348" s="1201"/>
      <c r="X348" s="1201"/>
      <c r="Y348" s="1201"/>
      <c r="Z348" s="1201"/>
      <c r="AA348" s="1201"/>
      <c r="AB348" s="1201"/>
      <c r="AC348" s="1201"/>
      <c r="AD348" s="1201"/>
      <c r="AE348" s="1201"/>
      <c r="AF348" s="1201"/>
      <c r="AG348" s="1201"/>
      <c r="AH348" s="1201"/>
    </row>
    <row r="349" spans="1:34">
      <c r="A349" s="1225"/>
      <c r="B349" s="1225"/>
      <c r="C349" s="1225"/>
      <c r="D349" s="1225"/>
      <c r="E349" s="1225"/>
      <c r="F349" s="1225"/>
      <c r="G349" s="1226"/>
      <c r="H349" s="1225"/>
      <c r="I349" s="1225"/>
      <c r="J349" s="1225"/>
      <c r="K349" s="1225"/>
      <c r="L349" s="1201"/>
      <c r="M349" s="1201"/>
      <c r="N349" s="1201"/>
      <c r="O349" s="1201"/>
      <c r="P349" s="1201"/>
      <c r="Q349" s="1201"/>
      <c r="R349" s="1201"/>
      <c r="S349" s="1201"/>
      <c r="T349" s="1201"/>
      <c r="U349" s="1201"/>
      <c r="V349" s="1201"/>
      <c r="W349" s="1201"/>
      <c r="X349" s="1201"/>
      <c r="Y349" s="1201"/>
      <c r="Z349" s="1201"/>
      <c r="AA349" s="1201"/>
      <c r="AB349" s="1201"/>
      <c r="AC349" s="1201"/>
      <c r="AD349" s="1201"/>
      <c r="AE349" s="1201"/>
      <c r="AF349" s="1201"/>
      <c r="AG349" s="1201"/>
      <c r="AH349" s="1201"/>
    </row>
    <row r="350" spans="1:34">
      <c r="A350" s="1225"/>
      <c r="B350" s="1225"/>
      <c r="C350" s="1225"/>
      <c r="D350" s="1225"/>
      <c r="E350" s="1225"/>
      <c r="F350" s="1225"/>
      <c r="G350" s="1226"/>
      <c r="H350" s="1225"/>
      <c r="I350" s="1225"/>
      <c r="J350" s="1225"/>
      <c r="K350" s="1225"/>
      <c r="L350" s="1201"/>
      <c r="M350" s="1201"/>
      <c r="N350" s="1201"/>
      <c r="O350" s="1201"/>
      <c r="P350" s="1201"/>
      <c r="Q350" s="1201"/>
      <c r="R350" s="1201"/>
      <c r="S350" s="1201"/>
      <c r="T350" s="1201"/>
      <c r="U350" s="1201"/>
      <c r="V350" s="1201"/>
      <c r="W350" s="1201"/>
      <c r="X350" s="1201"/>
      <c r="Y350" s="1201"/>
      <c r="Z350" s="1201"/>
      <c r="AA350" s="1201"/>
      <c r="AB350" s="1201"/>
      <c r="AC350" s="1201"/>
      <c r="AD350" s="1201"/>
      <c r="AE350" s="1201"/>
      <c r="AF350" s="1201"/>
      <c r="AG350" s="1201"/>
      <c r="AH350" s="1201"/>
    </row>
    <row r="351" spans="1:34">
      <c r="A351" s="1225"/>
      <c r="B351" s="1225"/>
      <c r="C351" s="1225"/>
      <c r="D351" s="1225"/>
      <c r="E351" s="1225"/>
      <c r="F351" s="1225"/>
      <c r="G351" s="1226"/>
      <c r="H351" s="1225"/>
      <c r="I351" s="1225"/>
      <c r="J351" s="1225"/>
      <c r="K351" s="1225"/>
      <c r="L351" s="1201"/>
      <c r="M351" s="1201"/>
      <c r="N351" s="1201"/>
      <c r="O351" s="1201"/>
      <c r="P351" s="1201"/>
      <c r="Q351" s="1201"/>
      <c r="R351" s="1201"/>
      <c r="S351" s="1201"/>
      <c r="T351" s="1201"/>
      <c r="U351" s="1201"/>
      <c r="V351" s="1201"/>
      <c r="W351" s="1201"/>
      <c r="X351" s="1201"/>
      <c r="Y351" s="1201"/>
      <c r="Z351" s="1201"/>
      <c r="AA351" s="1201"/>
      <c r="AB351" s="1201"/>
      <c r="AC351" s="1201"/>
      <c r="AD351" s="1201"/>
      <c r="AE351" s="1201"/>
      <c r="AF351" s="1201"/>
      <c r="AG351" s="1201"/>
      <c r="AH351" s="1201"/>
    </row>
    <row r="352" spans="1:34" ht="14">
      <c r="A352" s="1225"/>
      <c r="B352" s="1225"/>
      <c r="C352" s="1225"/>
      <c r="D352" s="1250" t="s">
        <v>179</v>
      </c>
      <c r="E352" s="1250" t="s">
        <v>180</v>
      </c>
      <c r="F352" s="1225"/>
      <c r="G352" s="1226"/>
      <c r="H352" s="1225"/>
      <c r="I352" s="1225"/>
      <c r="J352" s="1225"/>
      <c r="K352" s="1225"/>
      <c r="L352" s="1201"/>
      <c r="M352" s="1201"/>
      <c r="N352" s="1201"/>
      <c r="O352" s="1201"/>
      <c r="P352" s="1201"/>
      <c r="Q352" s="1201"/>
      <c r="R352" s="1201"/>
      <c r="S352" s="1201"/>
      <c r="T352" s="1201"/>
      <c r="U352" s="1201"/>
      <c r="V352" s="1201"/>
      <c r="W352" s="1201"/>
      <c r="X352" s="1201"/>
      <c r="Y352" s="1201"/>
      <c r="Z352" s="1201"/>
      <c r="AA352" s="1201"/>
      <c r="AB352" s="1201"/>
      <c r="AC352" s="1201"/>
      <c r="AD352" s="1201"/>
      <c r="AE352" s="1201"/>
      <c r="AF352" s="1201"/>
      <c r="AG352" s="1201"/>
      <c r="AH352" s="1201"/>
    </row>
    <row r="353" spans="1:34" ht="14">
      <c r="A353" s="1225"/>
      <c r="B353" s="1225"/>
      <c r="C353" s="1251">
        <v>39753</v>
      </c>
      <c r="D353" s="1252">
        <f>H33</f>
        <v>-5.8568277733092202</v>
      </c>
      <c r="E353" s="1252">
        <f>I33</f>
        <v>-0.15016472578631124</v>
      </c>
      <c r="F353" s="1225"/>
      <c r="G353" s="1226"/>
      <c r="H353" s="1225"/>
      <c r="I353" s="1225"/>
      <c r="J353" s="1225"/>
      <c r="K353" s="1225"/>
      <c r="L353" s="1201"/>
      <c r="M353" s="1201"/>
      <c r="N353" s="1201"/>
      <c r="O353" s="1201"/>
      <c r="P353" s="1201"/>
      <c r="Q353" s="1201"/>
      <c r="R353" s="1201"/>
      <c r="S353" s="1201"/>
      <c r="T353" s="1201"/>
      <c r="U353" s="1201"/>
      <c r="V353" s="1201"/>
      <c r="W353" s="1201"/>
      <c r="X353" s="1201"/>
      <c r="Y353" s="1201"/>
      <c r="Z353" s="1201"/>
      <c r="AA353" s="1201"/>
      <c r="AB353" s="1201"/>
      <c r="AC353" s="1201"/>
      <c r="AD353" s="1201"/>
      <c r="AE353" s="1201"/>
      <c r="AF353" s="1201"/>
      <c r="AG353" s="1201"/>
      <c r="AH353" s="1201"/>
    </row>
    <row r="354" spans="1:34" ht="14">
      <c r="A354" s="1225"/>
      <c r="B354" s="1225"/>
      <c r="C354" s="1251">
        <v>39783</v>
      </c>
      <c r="D354" s="1252">
        <f>H34</f>
        <v>-6.816229212609116</v>
      </c>
      <c r="E354" s="1252">
        <f>I34</f>
        <v>-0.95375445109317525</v>
      </c>
      <c r="F354" s="1225"/>
      <c r="G354" s="1226"/>
      <c r="H354" s="1225"/>
      <c r="I354" s="1225"/>
      <c r="J354" s="1225"/>
      <c r="K354" s="1225"/>
      <c r="L354" s="1201"/>
      <c r="M354" s="1201"/>
      <c r="N354" s="1201"/>
      <c r="O354" s="1201"/>
      <c r="P354" s="1201"/>
      <c r="Q354" s="1201"/>
      <c r="R354" s="1201"/>
      <c r="S354" s="1201"/>
      <c r="T354" s="1201"/>
      <c r="U354" s="1201"/>
      <c r="V354" s="1201"/>
      <c r="W354" s="1201"/>
      <c r="X354" s="1201"/>
      <c r="Y354" s="1201"/>
      <c r="Z354" s="1201"/>
      <c r="AA354" s="1201"/>
      <c r="AB354" s="1201"/>
      <c r="AC354" s="1201"/>
      <c r="AD354" s="1201"/>
      <c r="AE354" s="1201"/>
      <c r="AF354" s="1201"/>
      <c r="AG354" s="1201"/>
      <c r="AH354" s="1201"/>
    </row>
    <row r="355" spans="1:34" ht="14">
      <c r="A355" s="1225"/>
      <c r="B355" s="1225"/>
      <c r="C355" s="1251">
        <v>39814</v>
      </c>
      <c r="D355" s="1252">
        <f t="shared" ref="D355:E366" si="67">H36</f>
        <v>-7.732827445031262</v>
      </c>
      <c r="E355" s="1252">
        <f t="shared" si="67"/>
        <v>-1.5197684946992069</v>
      </c>
      <c r="F355" s="1225"/>
      <c r="G355" s="1226"/>
      <c r="H355" s="1225"/>
      <c r="I355" s="1225"/>
      <c r="J355" s="1225"/>
      <c r="K355" s="1225"/>
      <c r="L355" s="1201"/>
      <c r="M355" s="1201"/>
      <c r="N355" s="1201"/>
      <c r="O355" s="1201"/>
      <c r="P355" s="1201"/>
      <c r="Q355" s="1201"/>
      <c r="R355" s="1201"/>
      <c r="S355" s="1201"/>
      <c r="T355" s="1201"/>
      <c r="U355" s="1201"/>
      <c r="V355" s="1201"/>
      <c r="W355" s="1201"/>
      <c r="X355" s="1201"/>
      <c r="Y355" s="1201"/>
      <c r="Z355" s="1201"/>
      <c r="AA355" s="1201"/>
      <c r="AB355" s="1201"/>
      <c r="AC355" s="1201"/>
      <c r="AD355" s="1201"/>
      <c r="AE355" s="1201"/>
      <c r="AF355" s="1201"/>
      <c r="AG355" s="1201"/>
      <c r="AH355" s="1201"/>
    </row>
    <row r="356" spans="1:34" ht="14">
      <c r="A356" s="1225"/>
      <c r="B356" s="1225"/>
      <c r="C356" s="1251">
        <v>39845</v>
      </c>
      <c r="D356" s="1252">
        <f t="shared" si="67"/>
        <v>-8.5526969101641441</v>
      </c>
      <c r="E356" s="1252">
        <f t="shared" si="67"/>
        <v>-2.2232385884889254</v>
      </c>
      <c r="F356" s="1225"/>
      <c r="G356" s="1226"/>
      <c r="H356" s="1225"/>
      <c r="I356" s="1225"/>
      <c r="J356" s="1225"/>
      <c r="K356" s="1225"/>
      <c r="L356" s="1201"/>
      <c r="M356" s="1201"/>
      <c r="N356" s="1201"/>
      <c r="O356" s="1201"/>
      <c r="P356" s="1201"/>
      <c r="Q356" s="1201"/>
      <c r="R356" s="1201"/>
      <c r="S356" s="1201"/>
      <c r="T356" s="1201"/>
      <c r="U356" s="1201"/>
      <c r="V356" s="1201"/>
      <c r="W356" s="1201"/>
      <c r="X356" s="1201"/>
      <c r="Y356" s="1201"/>
      <c r="Z356" s="1201"/>
      <c r="AA356" s="1201"/>
      <c r="AB356" s="1201"/>
      <c r="AC356" s="1201"/>
      <c r="AD356" s="1201"/>
      <c r="AE356" s="1201"/>
      <c r="AF356" s="1201"/>
      <c r="AG356" s="1201"/>
      <c r="AH356" s="1201"/>
    </row>
    <row r="357" spans="1:34" ht="14">
      <c r="A357" s="1225"/>
      <c r="B357" s="1225"/>
      <c r="C357" s="1251">
        <v>39873</v>
      </c>
      <c r="D357" s="1252">
        <f t="shared" si="67"/>
        <v>-9.1072775312522793</v>
      </c>
      <c r="E357" s="1252">
        <f t="shared" si="67"/>
        <v>-2.9569570682742068</v>
      </c>
      <c r="F357" s="1225"/>
      <c r="G357" s="1226"/>
      <c r="H357" s="1225"/>
      <c r="I357" s="1225"/>
      <c r="J357" s="1225"/>
      <c r="K357" s="1225"/>
      <c r="L357" s="1201"/>
      <c r="M357" s="1201"/>
      <c r="N357" s="1201"/>
      <c r="O357" s="1201"/>
      <c r="P357" s="1201"/>
      <c r="Q357" s="1201"/>
      <c r="R357" s="1201"/>
      <c r="S357" s="1201"/>
      <c r="T357" s="1201"/>
      <c r="U357" s="1201"/>
      <c r="V357" s="1201"/>
      <c r="W357" s="1201"/>
      <c r="X357" s="1201"/>
      <c r="Y357" s="1201"/>
      <c r="Z357" s="1201"/>
      <c r="AA357" s="1201"/>
      <c r="AB357" s="1201"/>
      <c r="AC357" s="1201"/>
      <c r="AD357" s="1201"/>
      <c r="AE357" s="1201"/>
      <c r="AF357" s="1201"/>
      <c r="AG357" s="1201"/>
      <c r="AH357" s="1201"/>
    </row>
    <row r="358" spans="1:34" ht="14">
      <c r="A358" s="1225"/>
      <c r="B358" s="1225"/>
      <c r="C358" s="1251">
        <v>39904</v>
      </c>
      <c r="D358" s="1252">
        <f t="shared" si="67"/>
        <v>-9.4785233911912457</v>
      </c>
      <c r="E358" s="1252">
        <f t="shared" si="67"/>
        <v>-3.2405449490265852</v>
      </c>
      <c r="F358" s="1225"/>
      <c r="G358" s="1226"/>
      <c r="H358" s="1225"/>
      <c r="I358" s="1225"/>
      <c r="J358" s="1225"/>
      <c r="K358" s="1225"/>
      <c r="L358" s="1201"/>
      <c r="M358" s="1201"/>
      <c r="N358" s="1201"/>
      <c r="O358" s="1201"/>
      <c r="P358" s="1201"/>
      <c r="Q358" s="1201"/>
      <c r="R358" s="1201"/>
      <c r="S358" s="1201"/>
      <c r="T358" s="1201"/>
      <c r="U358" s="1201"/>
      <c r="V358" s="1201"/>
      <c r="W358" s="1201"/>
      <c r="X358" s="1201"/>
      <c r="Y358" s="1201"/>
      <c r="Z358" s="1201"/>
      <c r="AA358" s="1201"/>
      <c r="AB358" s="1201"/>
      <c r="AC358" s="1201"/>
      <c r="AD358" s="1201"/>
      <c r="AE358" s="1201"/>
      <c r="AF358" s="1201"/>
      <c r="AG358" s="1201"/>
      <c r="AH358" s="1201"/>
    </row>
    <row r="359" spans="1:34" ht="14">
      <c r="A359" s="1225"/>
      <c r="B359" s="1225"/>
      <c r="C359" s="1251">
        <v>39934</v>
      </c>
      <c r="D359" s="1252">
        <f t="shared" si="67"/>
        <v>-9.1984874046273148</v>
      </c>
      <c r="E359" s="1252">
        <f t="shared" si="67"/>
        <v>-3.4071408768437124</v>
      </c>
      <c r="F359" s="1225"/>
      <c r="G359" s="1226"/>
      <c r="H359" s="1225"/>
      <c r="I359" s="1225"/>
      <c r="J359" s="1225"/>
      <c r="K359" s="1225"/>
      <c r="L359" s="1201"/>
      <c r="M359" s="1201"/>
      <c r="N359" s="1201"/>
      <c r="O359" s="1201"/>
      <c r="P359" s="1201"/>
      <c r="Q359" s="1201"/>
      <c r="R359" s="1201"/>
      <c r="S359" s="1201"/>
      <c r="T359" s="1201"/>
      <c r="U359" s="1201"/>
      <c r="V359" s="1201"/>
      <c r="W359" s="1201"/>
      <c r="X359" s="1201"/>
      <c r="Y359" s="1201"/>
      <c r="Z359" s="1201"/>
      <c r="AA359" s="1201"/>
      <c r="AB359" s="1201"/>
      <c r="AC359" s="1201"/>
      <c r="AD359" s="1201"/>
      <c r="AE359" s="1201"/>
      <c r="AF359" s="1201"/>
      <c r="AG359" s="1201"/>
      <c r="AH359" s="1201"/>
    </row>
    <row r="360" spans="1:34" ht="14">
      <c r="A360" s="1225"/>
      <c r="B360" s="1225"/>
      <c r="C360" s="1251">
        <v>39965</v>
      </c>
      <c r="D360" s="1252">
        <f t="shared" si="67"/>
        <v>-8.8215745609037839</v>
      </c>
      <c r="E360" s="1252">
        <f t="shared" si="67"/>
        <v>-3.4054454515863313</v>
      </c>
      <c r="F360" s="1225"/>
      <c r="G360" s="1226"/>
      <c r="H360" s="1225"/>
      <c r="I360" s="1225"/>
      <c r="J360" s="1225"/>
      <c r="K360" s="1225"/>
      <c r="L360" s="1201"/>
      <c r="M360" s="1201"/>
      <c r="N360" s="1201"/>
      <c r="O360" s="1201"/>
      <c r="P360" s="1201"/>
      <c r="Q360" s="1201"/>
      <c r="R360" s="1201"/>
      <c r="S360" s="1201"/>
      <c r="T360" s="1201"/>
      <c r="U360" s="1201"/>
      <c r="V360" s="1201"/>
      <c r="W360" s="1201"/>
      <c r="X360" s="1201"/>
      <c r="Y360" s="1201"/>
      <c r="Z360" s="1201"/>
      <c r="AA360" s="1201"/>
      <c r="AB360" s="1201"/>
      <c r="AC360" s="1201"/>
      <c r="AD360" s="1201"/>
      <c r="AE360" s="1201"/>
      <c r="AF360" s="1201"/>
      <c r="AG360" s="1201"/>
      <c r="AH360" s="1201"/>
    </row>
    <row r="361" spans="1:34" ht="14">
      <c r="A361" s="1225"/>
      <c r="B361" s="1225"/>
      <c r="C361" s="1251">
        <v>39995</v>
      </c>
      <c r="D361" s="1252">
        <f t="shared" si="67"/>
        <v>-8.5664768604921733</v>
      </c>
      <c r="E361" s="1252">
        <f t="shared" si="67"/>
        <v>-3.4554175869778874</v>
      </c>
      <c r="F361" s="1225"/>
      <c r="G361" s="1226"/>
      <c r="H361" s="1225"/>
      <c r="I361" s="1225"/>
      <c r="J361" s="1225"/>
      <c r="K361" s="1225"/>
      <c r="L361" s="1201"/>
      <c r="M361" s="1201"/>
      <c r="N361" s="1201"/>
      <c r="O361" s="1201"/>
      <c r="P361" s="1201"/>
      <c r="Q361" s="1201"/>
      <c r="R361" s="1201"/>
      <c r="S361" s="1201"/>
      <c r="T361" s="1201"/>
      <c r="U361" s="1201"/>
      <c r="V361" s="1201"/>
      <c r="W361" s="1201"/>
      <c r="X361" s="1201"/>
      <c r="Y361" s="1201"/>
      <c r="Z361" s="1201"/>
      <c r="AA361" s="1201"/>
      <c r="AB361" s="1201"/>
      <c r="AC361" s="1201"/>
      <c r="AD361" s="1201"/>
      <c r="AE361" s="1201"/>
      <c r="AF361" s="1201"/>
      <c r="AG361" s="1201"/>
      <c r="AH361" s="1201"/>
    </row>
    <row r="362" spans="1:34" ht="14">
      <c r="A362" s="1225"/>
      <c r="B362" s="1225"/>
      <c r="C362" s="1251">
        <v>40026</v>
      </c>
      <c r="D362" s="1252">
        <f t="shared" si="67"/>
        <v>-7.9961589594688434</v>
      </c>
      <c r="E362" s="1252">
        <f t="shared" si="67"/>
        <v>-3.1734164156786449</v>
      </c>
      <c r="F362" s="1225"/>
      <c r="G362" s="1226"/>
      <c r="H362" s="1225"/>
      <c r="I362" s="1225"/>
      <c r="J362" s="1225"/>
      <c r="K362" s="1225"/>
      <c r="L362" s="1201"/>
      <c r="M362" s="1201"/>
      <c r="N362" s="1201"/>
      <c r="O362" s="1201"/>
      <c r="P362" s="1201"/>
      <c r="Q362" s="1201"/>
      <c r="R362" s="1201"/>
      <c r="S362" s="1201"/>
      <c r="T362" s="1201"/>
      <c r="U362" s="1201"/>
      <c r="V362" s="1201"/>
      <c r="W362" s="1201"/>
      <c r="X362" s="1201"/>
      <c r="Y362" s="1201"/>
      <c r="Z362" s="1201"/>
      <c r="AA362" s="1201"/>
      <c r="AB362" s="1201"/>
      <c r="AC362" s="1201"/>
      <c r="AD362" s="1201"/>
      <c r="AE362" s="1201"/>
      <c r="AF362" s="1201"/>
      <c r="AG362" s="1201"/>
      <c r="AH362" s="1201"/>
    </row>
    <row r="363" spans="1:34" ht="14">
      <c r="A363" s="1225"/>
      <c r="B363" s="1225"/>
      <c r="C363" s="1251">
        <v>40057</v>
      </c>
      <c r="D363" s="1252">
        <f t="shared" si="67"/>
        <v>-7.6821221084832416</v>
      </c>
      <c r="E363" s="1252">
        <f t="shared" si="67"/>
        <v>-3.0728636467137562</v>
      </c>
      <c r="F363" s="1225"/>
      <c r="G363" s="1226"/>
      <c r="H363" s="1225"/>
      <c r="I363" s="1225"/>
      <c r="J363" s="1225"/>
      <c r="K363" s="1225"/>
      <c r="L363" s="1201"/>
      <c r="M363" s="1201"/>
      <c r="N363" s="1201"/>
      <c r="O363" s="1201"/>
      <c r="P363" s="1201"/>
      <c r="Q363" s="1201"/>
      <c r="R363" s="1201"/>
      <c r="S363" s="1201"/>
      <c r="T363" s="1201"/>
      <c r="U363" s="1201"/>
      <c r="V363" s="1201"/>
      <c r="W363" s="1201"/>
      <c r="X363" s="1201"/>
      <c r="Y363" s="1201"/>
      <c r="Z363" s="1201"/>
      <c r="AA363" s="1201"/>
      <c r="AB363" s="1201"/>
      <c r="AC363" s="1201"/>
      <c r="AD363" s="1201"/>
      <c r="AE363" s="1201"/>
      <c r="AF363" s="1201"/>
      <c r="AG363" s="1201"/>
      <c r="AH363" s="1201"/>
    </row>
    <row r="364" spans="1:34" ht="14">
      <c r="A364" s="1225"/>
      <c r="B364" s="1225"/>
      <c r="C364" s="1251">
        <v>40087</v>
      </c>
      <c r="D364" s="1252">
        <f t="shared" si="67"/>
        <v>-7.1969505303392367</v>
      </c>
      <c r="E364" s="1252">
        <f t="shared" si="67"/>
        <v>-2.8883802368978166</v>
      </c>
      <c r="F364" s="1225"/>
      <c r="G364" s="1226"/>
      <c r="H364" s="1225"/>
      <c r="I364" s="1225"/>
      <c r="J364" s="1225"/>
      <c r="K364" s="1225"/>
      <c r="L364" s="1201"/>
      <c r="M364" s="1201"/>
      <c r="N364" s="1201"/>
      <c r="O364" s="1201"/>
      <c r="P364" s="1201"/>
      <c r="Q364" s="1201"/>
      <c r="R364" s="1201"/>
      <c r="S364" s="1201"/>
      <c r="T364" s="1201"/>
      <c r="U364" s="1201"/>
      <c r="V364" s="1201"/>
      <c r="W364" s="1201"/>
      <c r="X364" s="1201"/>
      <c r="Y364" s="1201"/>
      <c r="Z364" s="1201"/>
      <c r="AA364" s="1201"/>
      <c r="AB364" s="1201"/>
      <c r="AC364" s="1201"/>
      <c r="AD364" s="1201"/>
      <c r="AE364" s="1201"/>
      <c r="AF364" s="1201"/>
      <c r="AG364" s="1201"/>
      <c r="AH364" s="1201"/>
    </row>
    <row r="365" spans="1:34" ht="14">
      <c r="A365" s="1225"/>
      <c r="B365" s="1225"/>
      <c r="C365" s="1251">
        <v>40118</v>
      </c>
      <c r="D365" s="1252">
        <f t="shared" si="67"/>
        <v>-6.4080292741003859</v>
      </c>
      <c r="E365" s="1252">
        <f t="shared" si="67"/>
        <v>-2.39358925107922</v>
      </c>
      <c r="F365" s="1225"/>
      <c r="G365" s="1226"/>
      <c r="H365" s="1225"/>
      <c r="I365" s="1225"/>
      <c r="J365" s="1225"/>
      <c r="K365" s="1225"/>
      <c r="L365" s="1201"/>
      <c r="M365" s="1201"/>
      <c r="N365" s="1201"/>
      <c r="O365" s="1201"/>
      <c r="P365" s="1201"/>
      <c r="Q365" s="1201"/>
      <c r="R365" s="1201"/>
      <c r="S365" s="1201"/>
      <c r="T365" s="1201"/>
      <c r="U365" s="1201"/>
      <c r="V365" s="1201"/>
      <c r="W365" s="1201"/>
      <c r="X365" s="1201"/>
      <c r="Y365" s="1201"/>
      <c r="Z365" s="1201"/>
      <c r="AA365" s="1201"/>
      <c r="AB365" s="1201"/>
      <c r="AC365" s="1201"/>
      <c r="AD365" s="1201"/>
      <c r="AE365" s="1201"/>
      <c r="AF365" s="1201"/>
      <c r="AG365" s="1201"/>
      <c r="AH365" s="1201"/>
    </row>
    <row r="366" spans="1:34" ht="14">
      <c r="A366" s="1225"/>
      <c r="B366" s="1225"/>
      <c r="C366" s="1251">
        <v>40148</v>
      </c>
      <c r="D366" s="1252">
        <f t="shared" si="67"/>
        <v>-5.505489128948625</v>
      </c>
      <c r="E366" s="1252">
        <f t="shared" si="67"/>
        <v>-1.8880281210674354</v>
      </c>
      <c r="F366" s="1225"/>
      <c r="G366" s="1226"/>
      <c r="H366" s="1225"/>
      <c r="I366" s="1225"/>
      <c r="J366" s="1225"/>
      <c r="K366" s="1225"/>
      <c r="L366" s="1201"/>
      <c r="M366" s="1201"/>
      <c r="N366" s="1201"/>
      <c r="O366" s="1201"/>
      <c r="P366" s="1201"/>
      <c r="Q366" s="1201"/>
      <c r="R366" s="1201"/>
      <c r="S366" s="1201"/>
      <c r="T366" s="1201"/>
      <c r="U366" s="1201"/>
      <c r="V366" s="1201"/>
      <c r="W366" s="1201"/>
      <c r="X366" s="1201"/>
      <c r="Y366" s="1201"/>
      <c r="Z366" s="1201"/>
      <c r="AA366" s="1201"/>
      <c r="AB366" s="1201"/>
      <c r="AC366" s="1201"/>
      <c r="AD366" s="1201"/>
      <c r="AE366" s="1201"/>
      <c r="AF366" s="1201"/>
      <c r="AG366" s="1201"/>
      <c r="AH366" s="1201"/>
    </row>
    <row r="367" spans="1:34" ht="14">
      <c r="A367" s="1225"/>
      <c r="B367" s="1225"/>
      <c r="C367" s="1251">
        <v>40179</v>
      </c>
      <c r="D367" s="1252">
        <f t="shared" ref="D367:E377" si="68">H88</f>
        <v>-5.4029791857892349</v>
      </c>
      <c r="E367" s="1252">
        <f t="shared" si="68"/>
        <v>-3.6337053904988608</v>
      </c>
      <c r="F367" s="1225"/>
      <c r="G367" s="1226"/>
      <c r="H367" s="1225"/>
      <c r="I367" s="1225"/>
      <c r="J367" s="1225"/>
      <c r="K367" s="1225"/>
      <c r="L367" s="1201"/>
      <c r="M367" s="1201"/>
      <c r="N367" s="1201"/>
      <c r="O367" s="1201"/>
      <c r="P367" s="1201"/>
      <c r="Q367" s="1201"/>
      <c r="R367" s="1201"/>
      <c r="S367" s="1201"/>
      <c r="T367" s="1201"/>
      <c r="U367" s="1201"/>
      <c r="V367" s="1201"/>
      <c r="W367" s="1201"/>
      <c r="X367" s="1201"/>
      <c r="Y367" s="1201"/>
      <c r="Z367" s="1201"/>
      <c r="AA367" s="1201"/>
      <c r="AB367" s="1201"/>
      <c r="AC367" s="1201"/>
      <c r="AD367" s="1201"/>
      <c r="AE367" s="1201"/>
      <c r="AF367" s="1201"/>
      <c r="AG367" s="1201"/>
      <c r="AH367" s="1201"/>
    </row>
    <row r="368" spans="1:34" ht="14">
      <c r="A368" s="1225"/>
      <c r="B368" s="1225"/>
      <c r="C368" s="1251">
        <v>40210</v>
      </c>
      <c r="D368" s="1252">
        <f t="shared" si="68"/>
        <v>-5.2200609804810796</v>
      </c>
      <c r="E368" s="1252">
        <f t="shared" si="68"/>
        <v>-3.4687447665918398</v>
      </c>
      <c r="F368" s="1225"/>
      <c r="G368" s="1226"/>
      <c r="H368" s="1225"/>
      <c r="I368" s="1225"/>
      <c r="J368" s="1225"/>
      <c r="K368" s="1225"/>
      <c r="L368" s="1201"/>
      <c r="M368" s="1201"/>
      <c r="N368" s="1201"/>
      <c r="O368" s="1201"/>
      <c r="P368" s="1201"/>
      <c r="Q368" s="1201"/>
      <c r="R368" s="1201"/>
      <c r="S368" s="1201"/>
      <c r="T368" s="1201"/>
      <c r="U368" s="1201"/>
      <c r="V368" s="1201"/>
      <c r="W368" s="1201"/>
      <c r="X368" s="1201"/>
      <c r="Y368" s="1201"/>
      <c r="Z368" s="1201"/>
      <c r="AA368" s="1201"/>
      <c r="AB368" s="1201"/>
      <c r="AC368" s="1201"/>
      <c r="AD368" s="1201"/>
      <c r="AE368" s="1201"/>
      <c r="AF368" s="1201"/>
      <c r="AG368" s="1201"/>
      <c r="AH368" s="1201"/>
    </row>
    <row r="369" spans="1:34" ht="14">
      <c r="A369" s="1225"/>
      <c r="B369" s="1225"/>
      <c r="C369" s="1251">
        <v>40238</v>
      </c>
      <c r="D369" s="1252">
        <f t="shared" si="68"/>
        <v>-5.023550066783983</v>
      </c>
      <c r="E369" s="1252">
        <f t="shared" si="68"/>
        <v>-3.3778912653380786</v>
      </c>
      <c r="F369" s="1225"/>
      <c r="G369" s="1226"/>
      <c r="H369" s="1225"/>
      <c r="I369" s="1225"/>
      <c r="J369" s="1225"/>
      <c r="K369" s="1225"/>
      <c r="L369" s="1201"/>
      <c r="M369" s="1201"/>
      <c r="N369" s="1201"/>
      <c r="O369" s="1201"/>
      <c r="P369" s="1201"/>
      <c r="Q369" s="1201"/>
      <c r="R369" s="1201"/>
      <c r="S369" s="1201"/>
      <c r="T369" s="1201"/>
      <c r="U369" s="1201"/>
      <c r="V369" s="1201"/>
      <c r="W369" s="1201"/>
      <c r="X369" s="1201"/>
      <c r="Y369" s="1201"/>
      <c r="Z369" s="1201"/>
      <c r="AA369" s="1201"/>
      <c r="AB369" s="1201"/>
      <c r="AC369" s="1201"/>
      <c r="AD369" s="1201"/>
      <c r="AE369" s="1201"/>
      <c r="AF369" s="1201"/>
      <c r="AG369" s="1201"/>
      <c r="AH369" s="1201"/>
    </row>
    <row r="370" spans="1:34" ht="14">
      <c r="A370" s="1225"/>
      <c r="B370" s="1225"/>
      <c r="C370" s="1251">
        <v>40269</v>
      </c>
      <c r="D370" s="1252">
        <f t="shared" si="68"/>
        <v>-4.6883866087394637</v>
      </c>
      <c r="E370" s="1252">
        <f t="shared" si="68"/>
        <v>-3.3219592980586015</v>
      </c>
      <c r="F370" s="1225"/>
      <c r="G370" s="1226"/>
      <c r="H370" s="1225"/>
      <c r="I370" s="1225"/>
      <c r="J370" s="1225"/>
      <c r="K370" s="1225"/>
      <c r="L370" s="1201"/>
      <c r="M370" s="1201"/>
      <c r="N370" s="1201"/>
      <c r="O370" s="1201"/>
      <c r="P370" s="1201"/>
      <c r="Q370" s="1201"/>
      <c r="R370" s="1201"/>
      <c r="S370" s="1201"/>
      <c r="T370" s="1201"/>
      <c r="U370" s="1201"/>
      <c r="V370" s="1201"/>
      <c r="W370" s="1201"/>
      <c r="X370" s="1201"/>
      <c r="Y370" s="1201"/>
      <c r="Z370" s="1201"/>
      <c r="AA370" s="1201"/>
      <c r="AB370" s="1201"/>
      <c r="AC370" s="1201"/>
      <c r="AD370" s="1201"/>
      <c r="AE370" s="1201"/>
      <c r="AF370" s="1201"/>
      <c r="AG370" s="1201"/>
      <c r="AH370" s="1201"/>
    </row>
    <row r="371" spans="1:34" ht="14">
      <c r="A371" s="1225"/>
      <c r="B371" s="1225"/>
      <c r="C371" s="1251">
        <v>40299</v>
      </c>
      <c r="D371" s="1252">
        <f t="shared" si="68"/>
        <v>-4.247207144393812</v>
      </c>
      <c r="E371" s="1252">
        <f t="shared" si="68"/>
        <v>-3.0682400251812538</v>
      </c>
      <c r="F371" s="1225"/>
      <c r="G371" s="1226"/>
      <c r="H371" s="1225"/>
      <c r="I371" s="1225"/>
      <c r="J371" s="1225"/>
      <c r="K371" s="1225"/>
      <c r="L371" s="1201"/>
      <c r="M371" s="1201"/>
      <c r="N371" s="1201"/>
      <c r="O371" s="1201"/>
      <c r="P371" s="1201"/>
      <c r="Q371" s="1201"/>
      <c r="R371" s="1201"/>
      <c r="S371" s="1201"/>
      <c r="T371" s="1201"/>
      <c r="U371" s="1201"/>
      <c r="V371" s="1201"/>
      <c r="W371" s="1201"/>
      <c r="X371" s="1201"/>
      <c r="Y371" s="1201"/>
      <c r="Z371" s="1201"/>
      <c r="AA371" s="1201"/>
      <c r="AB371" s="1201"/>
      <c r="AC371" s="1201"/>
      <c r="AD371" s="1201"/>
      <c r="AE371" s="1201"/>
      <c r="AF371" s="1201"/>
      <c r="AG371" s="1201"/>
      <c r="AH371" s="1201"/>
    </row>
    <row r="372" spans="1:34" ht="14">
      <c r="A372" s="1225"/>
      <c r="B372" s="1225"/>
      <c r="C372" s="1251">
        <v>40330</v>
      </c>
      <c r="D372" s="1252">
        <f t="shared" si="68"/>
        <v>-4.1136902029675042</v>
      </c>
      <c r="E372" s="1252">
        <f t="shared" si="68"/>
        <v>-3.2653877462941239</v>
      </c>
      <c r="F372" s="1225"/>
      <c r="G372" s="1226"/>
      <c r="H372" s="1225"/>
      <c r="I372" s="1225"/>
      <c r="J372" s="1225"/>
      <c r="K372" s="1225"/>
      <c r="L372" s="1201"/>
      <c r="M372" s="1201"/>
      <c r="N372" s="1201"/>
      <c r="O372" s="1201"/>
      <c r="P372" s="1201"/>
      <c r="Q372" s="1201"/>
      <c r="R372" s="1201"/>
      <c r="S372" s="1201"/>
      <c r="T372" s="1201"/>
      <c r="U372" s="1201"/>
      <c r="V372" s="1201"/>
      <c r="W372" s="1201"/>
      <c r="X372" s="1201"/>
      <c r="Y372" s="1201"/>
      <c r="Z372" s="1201"/>
      <c r="AA372" s="1201"/>
      <c r="AB372" s="1201"/>
      <c r="AC372" s="1201"/>
      <c r="AD372" s="1201"/>
      <c r="AE372" s="1201"/>
      <c r="AF372" s="1201"/>
      <c r="AG372" s="1201"/>
      <c r="AH372" s="1201"/>
    </row>
    <row r="373" spans="1:34" ht="14">
      <c r="A373" s="1225"/>
      <c r="B373" s="1225"/>
      <c r="C373" s="1251">
        <v>40360</v>
      </c>
      <c r="D373" s="1252">
        <f t="shared" si="68"/>
        <v>-3.588578378818795</v>
      </c>
      <c r="E373" s="1252">
        <f t="shared" si="68"/>
        <v>-3.5214898838733717</v>
      </c>
      <c r="F373" s="1225"/>
      <c r="G373" s="1226"/>
      <c r="H373" s="1225"/>
      <c r="I373" s="1225"/>
      <c r="J373" s="1225"/>
      <c r="K373" s="1225"/>
      <c r="L373" s="1201"/>
      <c r="M373" s="1201"/>
      <c r="N373" s="1201"/>
      <c r="O373" s="1201"/>
      <c r="P373" s="1201"/>
      <c r="Q373" s="1201"/>
      <c r="R373" s="1201"/>
      <c r="S373" s="1201"/>
      <c r="T373" s="1201"/>
      <c r="U373" s="1201"/>
      <c r="V373" s="1201"/>
      <c r="W373" s="1201"/>
      <c r="X373" s="1201"/>
      <c r="Y373" s="1201"/>
      <c r="Z373" s="1201"/>
      <c r="AA373" s="1201"/>
      <c r="AB373" s="1201"/>
      <c r="AC373" s="1201"/>
      <c r="AD373" s="1201"/>
      <c r="AE373" s="1201"/>
      <c r="AF373" s="1201"/>
      <c r="AG373" s="1201"/>
      <c r="AH373" s="1201"/>
    </row>
    <row r="374" spans="1:34" ht="14">
      <c r="A374" s="1225"/>
      <c r="B374" s="1225"/>
      <c r="C374" s="1251">
        <v>40391</v>
      </c>
      <c r="D374" s="1252">
        <f t="shared" si="68"/>
        <v>-3.3574282725841016</v>
      </c>
      <c r="E374" s="1252">
        <f t="shared" si="68"/>
        <v>-3.3705528298155656</v>
      </c>
      <c r="F374" s="1225"/>
      <c r="G374" s="1226"/>
      <c r="H374" s="1225"/>
      <c r="I374" s="1225"/>
      <c r="J374" s="1225"/>
      <c r="K374" s="1225"/>
      <c r="L374" s="1201"/>
      <c r="M374" s="1201"/>
      <c r="N374" s="1201"/>
      <c r="O374" s="1201"/>
      <c r="P374" s="1201"/>
      <c r="Q374" s="1201"/>
      <c r="R374" s="1201"/>
      <c r="S374" s="1201"/>
      <c r="T374" s="1201"/>
      <c r="U374" s="1201"/>
      <c r="V374" s="1201"/>
      <c r="W374" s="1201"/>
      <c r="X374" s="1201"/>
      <c r="Y374" s="1201"/>
      <c r="Z374" s="1201"/>
      <c r="AA374" s="1201"/>
      <c r="AB374" s="1201"/>
      <c r="AC374" s="1201"/>
      <c r="AD374" s="1201"/>
      <c r="AE374" s="1201"/>
      <c r="AF374" s="1201"/>
      <c r="AG374" s="1201"/>
      <c r="AH374" s="1201"/>
    </row>
    <row r="375" spans="1:34" ht="14">
      <c r="A375" s="1225"/>
      <c r="B375" s="1225"/>
      <c r="C375" s="1251">
        <v>40422</v>
      </c>
      <c r="D375" s="1252">
        <f t="shared" si="68"/>
        <v>-2.9292972878104706</v>
      </c>
      <c r="E375" s="1252">
        <f t="shared" si="68"/>
        <v>-3.0832406709416063</v>
      </c>
      <c r="F375" s="1225"/>
      <c r="G375" s="1226"/>
      <c r="H375" s="1225"/>
      <c r="I375" s="1225"/>
      <c r="J375" s="1225"/>
      <c r="K375" s="1225"/>
      <c r="L375" s="1201"/>
      <c r="M375" s="1201"/>
      <c r="N375" s="1201"/>
      <c r="O375" s="1201"/>
      <c r="P375" s="1201"/>
      <c r="Q375" s="1201"/>
      <c r="R375" s="1201"/>
      <c r="S375" s="1201"/>
      <c r="T375" s="1201"/>
      <c r="U375" s="1201"/>
      <c r="V375" s="1201"/>
      <c r="W375" s="1201"/>
      <c r="X375" s="1201"/>
      <c r="Y375" s="1201"/>
      <c r="Z375" s="1201"/>
      <c r="AA375" s="1201"/>
      <c r="AB375" s="1201"/>
      <c r="AC375" s="1201"/>
      <c r="AD375" s="1201"/>
      <c r="AE375" s="1201"/>
      <c r="AF375" s="1201"/>
      <c r="AG375" s="1201"/>
      <c r="AH375" s="1201"/>
    </row>
    <row r="376" spans="1:34" ht="14">
      <c r="A376" s="1225"/>
      <c r="B376" s="1225"/>
      <c r="C376" s="1251">
        <v>40452</v>
      </c>
      <c r="D376" s="1252">
        <f t="shared" si="68"/>
        <v>-2.0664949444140888</v>
      </c>
      <c r="E376" s="1252">
        <f t="shared" si="68"/>
        <v>-2.4587818129470662</v>
      </c>
      <c r="F376" s="1225"/>
      <c r="G376" s="1226"/>
      <c r="H376" s="1225"/>
      <c r="I376" s="1225"/>
      <c r="J376" s="1225"/>
      <c r="K376" s="1225"/>
      <c r="L376" s="1201"/>
      <c r="M376" s="1201"/>
      <c r="N376" s="1201"/>
      <c r="O376" s="1201"/>
      <c r="P376" s="1201"/>
      <c r="Q376" s="1201"/>
      <c r="R376" s="1201"/>
      <c r="S376" s="1201"/>
      <c r="T376" s="1201"/>
      <c r="U376" s="1201"/>
      <c r="V376" s="1201"/>
      <c r="W376" s="1201"/>
      <c r="X376" s="1201"/>
      <c r="Y376" s="1201"/>
      <c r="Z376" s="1201"/>
      <c r="AA376" s="1201"/>
      <c r="AB376" s="1201"/>
      <c r="AC376" s="1201"/>
      <c r="AD376" s="1201"/>
      <c r="AE376" s="1201"/>
      <c r="AF376" s="1201"/>
      <c r="AG376" s="1201"/>
      <c r="AH376" s="1201"/>
    </row>
    <row r="377" spans="1:34" ht="14">
      <c r="A377" s="1225"/>
      <c r="B377" s="1225"/>
      <c r="C377" s="1251">
        <v>40483</v>
      </c>
      <c r="D377" s="1253">
        <f t="shared" si="68"/>
        <v>-1.6196416185858595</v>
      </c>
      <c r="E377" s="1253">
        <f t="shared" si="68"/>
        <v>-1.2244995123705422</v>
      </c>
      <c r="F377" s="1225"/>
      <c r="G377" s="1226"/>
      <c r="H377" s="1225"/>
      <c r="I377" s="1225"/>
      <c r="J377" s="1225"/>
      <c r="K377" s="1225"/>
      <c r="L377" s="1201"/>
      <c r="M377" s="1201"/>
      <c r="N377" s="1201"/>
      <c r="O377" s="1201"/>
      <c r="P377" s="1201"/>
      <c r="Q377" s="1201"/>
      <c r="R377" s="1201"/>
      <c r="S377" s="1201"/>
      <c r="T377" s="1201"/>
      <c r="U377" s="1201"/>
      <c r="V377" s="1201"/>
      <c r="W377" s="1201"/>
      <c r="X377" s="1201"/>
      <c r="Y377" s="1201"/>
      <c r="Z377" s="1201"/>
      <c r="AA377" s="1201"/>
      <c r="AB377" s="1201"/>
      <c r="AC377" s="1201"/>
      <c r="AD377" s="1201"/>
      <c r="AE377" s="1201"/>
      <c r="AF377" s="1201"/>
      <c r="AG377" s="1201"/>
      <c r="AH377" s="1201"/>
    </row>
    <row r="378" spans="1:34">
      <c r="A378" s="1225"/>
      <c r="B378" s="1225"/>
      <c r="C378" s="1225"/>
      <c r="D378" s="1225"/>
      <c r="E378" s="1225"/>
      <c r="F378" s="1225"/>
      <c r="G378" s="1226"/>
      <c r="H378" s="1225"/>
      <c r="I378" s="1225"/>
      <c r="J378" s="1225"/>
      <c r="K378" s="1225"/>
      <c r="L378" s="1201"/>
      <c r="M378" s="1201"/>
      <c r="N378" s="1201"/>
      <c r="O378" s="1201"/>
      <c r="P378" s="1201"/>
      <c r="Q378" s="1201"/>
      <c r="R378" s="1201"/>
      <c r="S378" s="1201"/>
      <c r="T378" s="1201"/>
      <c r="U378" s="1201"/>
      <c r="V378" s="1201"/>
      <c r="W378" s="1201"/>
      <c r="X378" s="1201"/>
      <c r="Y378" s="1201"/>
      <c r="Z378" s="1201"/>
      <c r="AA378" s="1201"/>
      <c r="AB378" s="1201"/>
      <c r="AC378" s="1201"/>
      <c r="AD378" s="1201"/>
      <c r="AE378" s="1201"/>
      <c r="AF378" s="1201"/>
      <c r="AG378" s="1201"/>
      <c r="AH378" s="1201"/>
    </row>
    <row r="379" spans="1:34">
      <c r="A379" s="1225"/>
      <c r="B379" s="1225"/>
      <c r="C379" s="1225"/>
      <c r="D379" s="1225"/>
      <c r="E379" s="1225"/>
      <c r="F379" s="1225"/>
      <c r="G379" s="1226"/>
      <c r="H379" s="1225"/>
      <c r="I379" s="1225"/>
      <c r="J379" s="1225"/>
      <c r="K379" s="1225"/>
      <c r="L379" s="1201"/>
      <c r="M379" s="1201"/>
      <c r="N379" s="1201"/>
      <c r="O379" s="1201"/>
      <c r="P379" s="1201"/>
      <c r="Q379" s="1201"/>
      <c r="R379" s="1201"/>
      <c r="S379" s="1201"/>
      <c r="T379" s="1201"/>
      <c r="U379" s="1201"/>
      <c r="V379" s="1201"/>
      <c r="W379" s="1201"/>
      <c r="X379" s="1201"/>
      <c r="Y379" s="1201"/>
      <c r="Z379" s="1201"/>
      <c r="AA379" s="1201"/>
      <c r="AB379" s="1201"/>
      <c r="AC379" s="1201"/>
      <c r="AD379" s="1201"/>
      <c r="AE379" s="1201"/>
      <c r="AF379" s="1201"/>
      <c r="AG379" s="1201"/>
      <c r="AH379" s="1201"/>
    </row>
    <row r="380" spans="1:34">
      <c r="A380" s="1225"/>
      <c r="B380" s="1225"/>
      <c r="C380" s="1225"/>
      <c r="D380" s="1225"/>
      <c r="E380" s="1225"/>
      <c r="F380" s="1225"/>
      <c r="G380" s="1226"/>
      <c r="H380" s="1225"/>
      <c r="I380" s="1225"/>
      <c r="J380" s="1225"/>
      <c r="K380" s="1225"/>
      <c r="L380" s="1201"/>
      <c r="M380" s="1201"/>
      <c r="N380" s="1201"/>
      <c r="O380" s="1201"/>
      <c r="P380" s="1201"/>
      <c r="Q380" s="1201"/>
      <c r="R380" s="1201"/>
      <c r="S380" s="1201"/>
      <c r="T380" s="1201"/>
      <c r="U380" s="1201"/>
      <c r="V380" s="1201"/>
      <c r="W380" s="1201"/>
      <c r="X380" s="1201"/>
      <c r="Y380" s="1201"/>
      <c r="Z380" s="1201"/>
      <c r="AA380" s="1201"/>
      <c r="AB380" s="1201"/>
      <c r="AC380" s="1201"/>
      <c r="AD380" s="1201"/>
      <c r="AE380" s="1201"/>
      <c r="AF380" s="1201"/>
      <c r="AG380" s="1201"/>
      <c r="AH380" s="1201"/>
    </row>
    <row r="381" spans="1:34">
      <c r="A381" s="1225"/>
      <c r="B381" s="1225"/>
      <c r="C381" s="1225"/>
      <c r="D381" s="1225"/>
      <c r="E381" s="1225"/>
      <c r="F381" s="1225"/>
      <c r="G381" s="1226"/>
      <c r="H381" s="1225"/>
      <c r="I381" s="1225"/>
      <c r="J381" s="1225"/>
      <c r="K381" s="1225"/>
      <c r="L381" s="1201"/>
      <c r="M381" s="1201"/>
      <c r="N381" s="1201"/>
      <c r="O381" s="1201"/>
      <c r="P381" s="1201"/>
      <c r="Q381" s="1201"/>
      <c r="R381" s="1201"/>
      <c r="S381" s="1201"/>
      <c r="T381" s="1201"/>
      <c r="U381" s="1201"/>
      <c r="V381" s="1201"/>
      <c r="W381" s="1201"/>
      <c r="X381" s="1201"/>
      <c r="Y381" s="1201"/>
      <c r="Z381" s="1201"/>
      <c r="AA381" s="1201"/>
      <c r="AB381" s="1201"/>
      <c r="AC381" s="1201"/>
      <c r="AD381" s="1201"/>
      <c r="AE381" s="1201"/>
      <c r="AF381" s="1201"/>
      <c r="AG381" s="1201"/>
      <c r="AH381" s="1201"/>
    </row>
    <row r="382" spans="1:34">
      <c r="A382" s="1225"/>
      <c r="B382" s="1225"/>
      <c r="C382" s="1225"/>
      <c r="D382" s="1225"/>
      <c r="E382" s="1225"/>
      <c r="F382" s="1225"/>
      <c r="G382" s="1226"/>
      <c r="H382" s="1225"/>
      <c r="I382" s="1225"/>
      <c r="J382" s="1225"/>
      <c r="K382" s="1225"/>
      <c r="L382" s="1201"/>
      <c r="M382" s="1201"/>
      <c r="N382" s="1201"/>
      <c r="O382" s="1201"/>
      <c r="P382" s="1201"/>
      <c r="Q382" s="1201"/>
      <c r="R382" s="1201"/>
      <c r="S382" s="1201"/>
      <c r="T382" s="1201"/>
      <c r="U382" s="1201"/>
      <c r="V382" s="1201"/>
      <c r="W382" s="1201"/>
      <c r="X382" s="1201"/>
      <c r="Y382" s="1201"/>
      <c r="Z382" s="1201"/>
      <c r="AA382" s="1201"/>
      <c r="AB382" s="1201"/>
      <c r="AC382" s="1201"/>
      <c r="AD382" s="1201"/>
      <c r="AE382" s="1201"/>
      <c r="AF382" s="1201"/>
      <c r="AG382" s="1201"/>
      <c r="AH382" s="1201"/>
    </row>
    <row r="383" spans="1:34">
      <c r="A383" s="1225"/>
      <c r="B383" s="1225"/>
      <c r="C383" s="1225"/>
      <c r="D383" s="1225"/>
      <c r="E383" s="1225"/>
      <c r="F383" s="1225"/>
      <c r="G383" s="1226"/>
      <c r="H383" s="1225"/>
      <c r="I383" s="1225"/>
      <c r="J383" s="1225"/>
      <c r="K383" s="1225"/>
      <c r="L383" s="1201"/>
      <c r="M383" s="1201"/>
      <c r="N383" s="1201"/>
      <c r="O383" s="1201"/>
      <c r="P383" s="1201"/>
      <c r="Q383" s="1201"/>
      <c r="R383" s="1201"/>
      <c r="S383" s="1201"/>
      <c r="T383" s="1201"/>
      <c r="U383" s="1201"/>
      <c r="V383" s="1201"/>
      <c r="W383" s="1201"/>
      <c r="X383" s="1201"/>
      <c r="Y383" s="1201"/>
      <c r="Z383" s="1201"/>
      <c r="AA383" s="1201"/>
      <c r="AB383" s="1201"/>
      <c r="AC383" s="1201"/>
      <c r="AD383" s="1201"/>
      <c r="AE383" s="1201"/>
      <c r="AF383" s="1201"/>
      <c r="AG383" s="1201"/>
      <c r="AH383" s="1201"/>
    </row>
    <row r="384" spans="1:34">
      <c r="A384" s="1225"/>
      <c r="B384" s="1225"/>
      <c r="C384" s="1225"/>
      <c r="D384" s="1225"/>
      <c r="E384" s="1225"/>
      <c r="F384" s="1225"/>
      <c r="G384" s="1226"/>
      <c r="H384" s="1225"/>
      <c r="I384" s="1225"/>
      <c r="J384" s="1225"/>
      <c r="K384" s="1225"/>
      <c r="L384" s="1201"/>
      <c r="M384" s="1201"/>
      <c r="N384" s="1201"/>
      <c r="O384" s="1201"/>
      <c r="P384" s="1201"/>
      <c r="Q384" s="1201"/>
      <c r="R384" s="1201"/>
      <c r="S384" s="1201"/>
      <c r="T384" s="1201"/>
      <c r="U384" s="1201"/>
      <c r="V384" s="1201"/>
      <c r="W384" s="1201"/>
      <c r="X384" s="1201"/>
      <c r="Y384" s="1201"/>
      <c r="Z384" s="1201"/>
      <c r="AA384" s="1201"/>
      <c r="AB384" s="1201"/>
      <c r="AC384" s="1201"/>
      <c r="AD384" s="1201"/>
      <c r="AE384" s="1201"/>
      <c r="AF384" s="1201"/>
      <c r="AG384" s="1201"/>
      <c r="AH384" s="1201"/>
    </row>
    <row r="385" spans="1:34">
      <c r="A385" s="1225"/>
      <c r="B385" s="1225"/>
      <c r="C385" s="1225"/>
      <c r="D385" s="1225"/>
      <c r="E385" s="1225"/>
      <c r="F385" s="1225"/>
      <c r="G385" s="1226"/>
      <c r="H385" s="1225"/>
      <c r="I385" s="1225"/>
      <c r="J385" s="1225"/>
      <c r="K385" s="1225"/>
      <c r="L385" s="1201"/>
      <c r="M385" s="1201"/>
      <c r="N385" s="1201"/>
      <c r="O385" s="1201"/>
      <c r="P385" s="1201"/>
      <c r="Q385" s="1201"/>
      <c r="R385" s="1201"/>
      <c r="S385" s="1201"/>
      <c r="T385" s="1201"/>
      <c r="U385" s="1201"/>
      <c r="V385" s="1201"/>
      <c r="W385" s="1201"/>
      <c r="X385" s="1201"/>
      <c r="Y385" s="1201"/>
      <c r="Z385" s="1201"/>
      <c r="AA385" s="1201"/>
      <c r="AB385" s="1201"/>
      <c r="AC385" s="1201"/>
      <c r="AD385" s="1201"/>
      <c r="AE385" s="1201"/>
      <c r="AF385" s="1201"/>
      <c r="AG385" s="1201"/>
      <c r="AH385" s="1201"/>
    </row>
    <row r="386" spans="1:34">
      <c r="A386" s="1225"/>
      <c r="B386" s="1225"/>
      <c r="C386" s="1225"/>
      <c r="D386" s="1225"/>
      <c r="E386" s="1225"/>
      <c r="F386" s="1225"/>
      <c r="G386" s="1226"/>
      <c r="H386" s="1225"/>
      <c r="I386" s="1225"/>
      <c r="J386" s="1225"/>
      <c r="K386" s="1225"/>
      <c r="L386" s="1201"/>
      <c r="M386" s="1201"/>
      <c r="N386" s="1201"/>
      <c r="O386" s="1201"/>
      <c r="P386" s="1201"/>
      <c r="Q386" s="1201"/>
      <c r="R386" s="1201"/>
      <c r="S386" s="1201"/>
      <c r="T386" s="1201"/>
      <c r="U386" s="1201"/>
      <c r="V386" s="1201"/>
      <c r="W386" s="1201"/>
      <c r="X386" s="1201"/>
      <c r="Y386" s="1201"/>
      <c r="Z386" s="1201"/>
      <c r="AA386" s="1201"/>
      <c r="AB386" s="1201"/>
      <c r="AC386" s="1201"/>
      <c r="AD386" s="1201"/>
      <c r="AE386" s="1201"/>
      <c r="AF386" s="1201"/>
      <c r="AG386" s="1201"/>
      <c r="AH386" s="1201"/>
    </row>
    <row r="387" spans="1:34">
      <c r="A387" s="1225"/>
      <c r="B387" s="1225"/>
      <c r="C387" s="1225"/>
      <c r="D387" s="1225"/>
      <c r="E387" s="1225"/>
      <c r="F387" s="1225"/>
      <c r="G387" s="1226"/>
      <c r="H387" s="1225"/>
      <c r="I387" s="1225"/>
      <c r="J387" s="1225"/>
      <c r="K387" s="1225"/>
      <c r="L387" s="1201"/>
      <c r="M387" s="1201"/>
      <c r="N387" s="1201"/>
      <c r="O387" s="1201"/>
      <c r="P387" s="1201"/>
      <c r="Q387" s="1201"/>
      <c r="R387" s="1201"/>
      <c r="S387" s="1201"/>
      <c r="T387" s="1201"/>
      <c r="U387" s="1201"/>
      <c r="V387" s="1201"/>
      <c r="W387" s="1201"/>
      <c r="X387" s="1201"/>
      <c r="Y387" s="1201"/>
      <c r="Z387" s="1201"/>
      <c r="AA387" s="1201"/>
      <c r="AB387" s="1201"/>
      <c r="AC387" s="1201"/>
      <c r="AD387" s="1201"/>
      <c r="AE387" s="1201"/>
      <c r="AF387" s="1201"/>
      <c r="AG387" s="1201"/>
      <c r="AH387" s="1201"/>
    </row>
    <row r="388" spans="1:34">
      <c r="A388" s="1225"/>
      <c r="B388" s="1225"/>
      <c r="C388" s="1225"/>
      <c r="D388" s="1254">
        <v>40269</v>
      </c>
      <c r="E388" s="1255">
        <f t="shared" ref="E388:E396" si="69">I52</f>
        <v>-0.46216336319812967</v>
      </c>
      <c r="F388" s="1225"/>
      <c r="G388" s="1226"/>
      <c r="H388" s="1225"/>
      <c r="I388" s="1225"/>
      <c r="J388" s="1225"/>
      <c r="K388" s="1225"/>
      <c r="L388" s="1201"/>
      <c r="M388" s="1201"/>
      <c r="N388" s="1201"/>
      <c r="O388" s="1201"/>
      <c r="P388" s="1201"/>
      <c r="Q388" s="1201"/>
      <c r="R388" s="1201"/>
      <c r="S388" s="1201"/>
      <c r="T388" s="1201"/>
      <c r="U388" s="1201"/>
      <c r="V388" s="1201"/>
      <c r="W388" s="1201"/>
      <c r="X388" s="1201"/>
      <c r="Y388" s="1201"/>
      <c r="Z388" s="1201"/>
      <c r="AA388" s="1201"/>
      <c r="AB388" s="1201"/>
      <c r="AC388" s="1201"/>
      <c r="AD388" s="1201"/>
      <c r="AE388" s="1201"/>
      <c r="AF388" s="1201"/>
      <c r="AG388" s="1201"/>
      <c r="AH388" s="1201"/>
    </row>
    <row r="389" spans="1:34">
      <c r="A389" s="1225"/>
      <c r="B389" s="1225"/>
      <c r="C389" s="1225"/>
      <c r="D389" s="1254">
        <v>40299</v>
      </c>
      <c r="E389" s="1255">
        <f t="shared" si="69"/>
        <v>-0.26214738984437247</v>
      </c>
      <c r="F389" s="1225"/>
      <c r="G389" s="1226"/>
      <c r="H389" s="1225"/>
      <c r="I389" s="1225"/>
      <c r="J389" s="1225"/>
      <c r="K389" s="1225"/>
      <c r="L389" s="1201"/>
      <c r="M389" s="1201"/>
      <c r="N389" s="1201"/>
      <c r="O389" s="1201"/>
      <c r="P389" s="1201"/>
      <c r="Q389" s="1201"/>
      <c r="R389" s="1201"/>
      <c r="S389" s="1201"/>
      <c r="T389" s="1201"/>
      <c r="U389" s="1201"/>
      <c r="V389" s="1201"/>
      <c r="W389" s="1201"/>
      <c r="X389" s="1201"/>
      <c r="Y389" s="1201"/>
      <c r="Z389" s="1201"/>
      <c r="AA389" s="1201"/>
      <c r="AB389" s="1201"/>
      <c r="AC389" s="1201"/>
      <c r="AD389" s="1201"/>
      <c r="AE389" s="1201"/>
      <c r="AF389" s="1201"/>
      <c r="AG389" s="1201"/>
      <c r="AH389" s="1201"/>
    </row>
    <row r="390" spans="1:34">
      <c r="A390" s="1225"/>
      <c r="B390" s="1225"/>
      <c r="C390" s="1225"/>
      <c r="D390" s="1254">
        <v>40330</v>
      </c>
      <c r="E390" s="1255">
        <f t="shared" si="69"/>
        <v>-0.15618348312091257</v>
      </c>
      <c r="F390" s="1225"/>
      <c r="G390" s="1226"/>
      <c r="H390" s="1225"/>
      <c r="I390" s="1225"/>
      <c r="J390" s="1225"/>
      <c r="K390" s="1225"/>
      <c r="L390" s="1201"/>
      <c r="M390" s="1201"/>
      <c r="N390" s="1201"/>
      <c r="O390" s="1201"/>
      <c r="P390" s="1201"/>
      <c r="Q390" s="1201"/>
      <c r="R390" s="1201"/>
      <c r="S390" s="1201"/>
      <c r="T390" s="1201"/>
      <c r="U390" s="1201"/>
      <c r="V390" s="1201"/>
      <c r="W390" s="1201"/>
      <c r="X390" s="1201"/>
      <c r="Y390" s="1201"/>
      <c r="Z390" s="1201"/>
      <c r="AA390" s="1201"/>
      <c r="AB390" s="1201"/>
      <c r="AC390" s="1201"/>
      <c r="AD390" s="1201"/>
      <c r="AE390" s="1201"/>
      <c r="AF390" s="1201"/>
      <c r="AG390" s="1201"/>
      <c r="AH390" s="1201"/>
    </row>
    <row r="391" spans="1:34">
      <c r="A391" s="1225"/>
      <c r="B391" s="1225"/>
      <c r="C391" s="1225"/>
      <c r="D391" s="1254">
        <v>40360</v>
      </c>
      <c r="E391" s="1255">
        <f t="shared" si="69"/>
        <v>-0.13911340444033726</v>
      </c>
      <c r="F391" s="1225"/>
      <c r="G391" s="1226"/>
      <c r="H391" s="1225"/>
      <c r="I391" s="1225"/>
      <c r="J391" s="1225"/>
      <c r="K391" s="1225"/>
      <c r="L391" s="1201"/>
      <c r="M391" s="1201"/>
      <c r="N391" s="1201"/>
      <c r="O391" s="1201"/>
      <c r="P391" s="1201"/>
      <c r="Q391" s="1201"/>
      <c r="R391" s="1201"/>
      <c r="S391" s="1201"/>
      <c r="T391" s="1201"/>
      <c r="U391" s="1201"/>
      <c r="V391" s="1201"/>
      <c r="W391" s="1201"/>
      <c r="X391" s="1201"/>
      <c r="Y391" s="1201"/>
      <c r="Z391" s="1201"/>
      <c r="AA391" s="1201"/>
      <c r="AB391" s="1201"/>
      <c r="AC391" s="1201"/>
      <c r="AD391" s="1201"/>
      <c r="AE391" s="1201"/>
      <c r="AF391" s="1201"/>
      <c r="AG391" s="1201"/>
      <c r="AH391" s="1201"/>
    </row>
    <row r="392" spans="1:34">
      <c r="A392" s="1225"/>
      <c r="B392" s="1225"/>
      <c r="C392" s="1225"/>
      <c r="D392" s="1254">
        <v>40391</v>
      </c>
      <c r="E392" s="1255">
        <f t="shared" si="69"/>
        <v>-0.14457618471102762</v>
      </c>
      <c r="F392" s="1225"/>
      <c r="G392" s="1226"/>
      <c r="H392" s="1225"/>
      <c r="I392" s="1225"/>
      <c r="J392" s="1225"/>
      <c r="K392" s="1225"/>
      <c r="L392" s="1201"/>
      <c r="M392" s="1201"/>
      <c r="N392" s="1201"/>
      <c r="O392" s="1201"/>
      <c r="P392" s="1201"/>
      <c r="Q392" s="1201"/>
      <c r="R392" s="1201"/>
      <c r="S392" s="1201"/>
      <c r="T392" s="1201"/>
      <c r="U392" s="1201"/>
      <c r="V392" s="1201"/>
      <c r="W392" s="1201"/>
      <c r="X392" s="1201"/>
      <c r="Y392" s="1201"/>
      <c r="Z392" s="1201"/>
      <c r="AA392" s="1201"/>
      <c r="AB392" s="1201"/>
      <c r="AC392" s="1201"/>
      <c r="AD392" s="1201"/>
      <c r="AE392" s="1201"/>
      <c r="AF392" s="1201"/>
      <c r="AG392" s="1201"/>
      <c r="AH392" s="1201"/>
    </row>
    <row r="393" spans="1:34">
      <c r="A393" s="1225"/>
      <c r="B393" s="1225"/>
      <c r="C393" s="1225"/>
      <c r="D393" s="1254">
        <v>40422</v>
      </c>
      <c r="E393" s="1255">
        <f t="shared" si="69"/>
        <v>6.3287526443673414E-2</v>
      </c>
      <c r="F393" s="1225"/>
      <c r="G393" s="1226"/>
      <c r="H393" s="1225"/>
      <c r="I393" s="1225"/>
      <c r="J393" s="1225"/>
      <c r="K393" s="1225"/>
      <c r="L393" s="1201"/>
      <c r="M393" s="1201"/>
      <c r="N393" s="1201"/>
      <c r="O393" s="1201"/>
      <c r="P393" s="1201"/>
      <c r="Q393" s="1201"/>
      <c r="R393" s="1201"/>
      <c r="S393" s="1201"/>
      <c r="T393" s="1201"/>
      <c r="U393" s="1201"/>
      <c r="V393" s="1201"/>
      <c r="W393" s="1201"/>
      <c r="X393" s="1201"/>
      <c r="Y393" s="1201"/>
      <c r="Z393" s="1201"/>
      <c r="AA393" s="1201"/>
      <c r="AB393" s="1201"/>
      <c r="AC393" s="1201"/>
      <c r="AD393" s="1201"/>
      <c r="AE393" s="1201"/>
      <c r="AF393" s="1201"/>
      <c r="AG393" s="1201"/>
      <c r="AH393" s="1201"/>
    </row>
    <row r="394" spans="1:34">
      <c r="A394" s="1225"/>
      <c r="B394" s="1225"/>
      <c r="C394" s="1225"/>
      <c r="D394" s="1254">
        <v>40452</v>
      </c>
      <c r="E394" s="1255">
        <f t="shared" si="69"/>
        <v>6.6446523677015534E-2</v>
      </c>
      <c r="F394" s="1225"/>
      <c r="G394" s="1226"/>
      <c r="H394" s="1225"/>
      <c r="I394" s="1225"/>
      <c r="J394" s="1225"/>
      <c r="K394" s="1225"/>
      <c r="L394" s="1201"/>
      <c r="M394" s="1201"/>
      <c r="N394" s="1201"/>
      <c r="O394" s="1201"/>
      <c r="P394" s="1201"/>
      <c r="Q394" s="1201"/>
      <c r="R394" s="1201"/>
      <c r="S394" s="1201"/>
      <c r="T394" s="1201"/>
      <c r="U394" s="1201"/>
      <c r="V394" s="1201"/>
      <c r="W394" s="1201"/>
      <c r="X394" s="1201"/>
      <c r="Y394" s="1201"/>
      <c r="Z394" s="1201"/>
      <c r="AA394" s="1201"/>
      <c r="AB394" s="1201"/>
      <c r="AC394" s="1201"/>
      <c r="AD394" s="1201"/>
      <c r="AE394" s="1201"/>
      <c r="AF394" s="1201"/>
      <c r="AG394" s="1201"/>
      <c r="AH394" s="1201"/>
    </row>
    <row r="395" spans="1:34">
      <c r="A395" s="1225"/>
      <c r="B395" s="1225"/>
      <c r="C395" s="1225"/>
      <c r="D395" s="1254">
        <v>40483</v>
      </c>
      <c r="E395" s="1255">
        <f t="shared" si="69"/>
        <v>3.4041803629605738E-2</v>
      </c>
      <c r="F395" s="1225"/>
      <c r="G395" s="1226"/>
      <c r="H395" s="1225"/>
      <c r="I395" s="1225"/>
      <c r="J395" s="1225"/>
      <c r="K395" s="1225"/>
      <c r="L395" s="1201"/>
      <c r="M395" s="1201"/>
      <c r="N395" s="1201"/>
      <c r="O395" s="1201"/>
      <c r="P395" s="1201"/>
      <c r="Q395" s="1201"/>
      <c r="R395" s="1201"/>
      <c r="S395" s="1201"/>
      <c r="T395" s="1201"/>
      <c r="U395" s="1201"/>
      <c r="V395" s="1201"/>
      <c r="W395" s="1201"/>
      <c r="X395" s="1201"/>
      <c r="Y395" s="1201"/>
      <c r="Z395" s="1201"/>
      <c r="AA395" s="1201"/>
      <c r="AB395" s="1201"/>
      <c r="AC395" s="1201"/>
      <c r="AD395" s="1201"/>
      <c r="AE395" s="1201"/>
      <c r="AF395" s="1201"/>
      <c r="AG395" s="1201"/>
      <c r="AH395" s="1201"/>
    </row>
    <row r="396" spans="1:34">
      <c r="A396" s="1225"/>
      <c r="B396" s="1225"/>
      <c r="C396" s="1225"/>
      <c r="D396" s="1254">
        <v>40513</v>
      </c>
      <c r="E396" s="1255">
        <f t="shared" si="69"/>
        <v>7.4284336502543624E-2</v>
      </c>
      <c r="F396" s="1225"/>
      <c r="G396" s="1226"/>
      <c r="H396" s="1225"/>
      <c r="I396" s="1225"/>
      <c r="J396" s="1225"/>
      <c r="K396" s="1225"/>
      <c r="L396" s="1201"/>
      <c r="M396" s="1201"/>
      <c r="N396" s="1201"/>
      <c r="O396" s="1201"/>
      <c r="P396" s="1201"/>
      <c r="Q396" s="1201"/>
      <c r="R396" s="1201"/>
      <c r="S396" s="1201"/>
      <c r="T396" s="1201"/>
      <c r="U396" s="1201"/>
      <c r="V396" s="1201"/>
      <c r="W396" s="1201"/>
      <c r="X396" s="1201"/>
      <c r="Y396" s="1201"/>
      <c r="Z396" s="1201"/>
      <c r="AA396" s="1201"/>
      <c r="AB396" s="1201"/>
      <c r="AC396" s="1201"/>
      <c r="AD396" s="1201"/>
      <c r="AE396" s="1201"/>
      <c r="AF396" s="1201"/>
      <c r="AG396" s="1201"/>
      <c r="AH396" s="1201"/>
    </row>
    <row r="397" spans="1:34">
      <c r="A397" s="1225"/>
      <c r="B397" s="1225"/>
      <c r="C397" s="1225"/>
      <c r="D397" s="1254">
        <v>40544</v>
      </c>
      <c r="E397" s="1255">
        <f>I88</f>
        <v>-3.6337053904988608</v>
      </c>
      <c r="F397" s="1225"/>
      <c r="G397" s="1226"/>
      <c r="H397" s="1225"/>
      <c r="I397" s="1225"/>
      <c r="J397" s="1225"/>
      <c r="K397" s="1225"/>
      <c r="L397" s="1201"/>
      <c r="M397" s="1201"/>
      <c r="N397" s="1201"/>
      <c r="O397" s="1201"/>
      <c r="P397" s="1201"/>
      <c r="Q397" s="1201"/>
      <c r="R397" s="1201"/>
      <c r="S397" s="1201"/>
      <c r="T397" s="1201"/>
      <c r="U397" s="1201"/>
      <c r="V397" s="1201"/>
      <c r="W397" s="1201"/>
      <c r="X397" s="1201"/>
      <c r="Y397" s="1201"/>
      <c r="Z397" s="1201"/>
      <c r="AA397" s="1201"/>
      <c r="AB397" s="1201"/>
      <c r="AC397" s="1201"/>
      <c r="AD397" s="1201"/>
      <c r="AE397" s="1201"/>
      <c r="AF397" s="1201"/>
      <c r="AG397" s="1201"/>
      <c r="AH397" s="1201"/>
    </row>
    <row r="398" spans="1:34">
      <c r="A398" s="1225"/>
      <c r="B398" s="1225"/>
      <c r="C398" s="1225"/>
      <c r="D398" s="1254">
        <v>40575</v>
      </c>
      <c r="E398" s="1255">
        <f>I89</f>
        <v>-3.4687447665918398</v>
      </c>
      <c r="F398" s="1225"/>
      <c r="G398" s="1226"/>
      <c r="H398" s="1225"/>
      <c r="I398" s="1225"/>
      <c r="J398" s="1225"/>
      <c r="K398" s="1225"/>
      <c r="L398" s="1201"/>
      <c r="M398" s="1201"/>
      <c r="N398" s="1201"/>
      <c r="O398" s="1201"/>
      <c r="P398" s="1201"/>
      <c r="Q398" s="1201"/>
      <c r="R398" s="1201"/>
      <c r="S398" s="1201"/>
      <c r="T398" s="1201"/>
      <c r="U398" s="1201"/>
      <c r="V398" s="1201"/>
      <c r="W398" s="1201"/>
      <c r="X398" s="1201"/>
      <c r="Y398" s="1201"/>
      <c r="Z398" s="1201"/>
      <c r="AA398" s="1201"/>
      <c r="AB398" s="1201"/>
      <c r="AC398" s="1201"/>
      <c r="AD398" s="1201"/>
      <c r="AE398" s="1201"/>
      <c r="AF398" s="1201"/>
      <c r="AG398" s="1201"/>
      <c r="AH398" s="1201"/>
    </row>
    <row r="399" spans="1:34">
      <c r="A399" s="1225"/>
      <c r="B399" s="1225"/>
      <c r="C399" s="1225"/>
      <c r="D399" s="1254">
        <v>40603</v>
      </c>
      <c r="E399" s="1255">
        <f>I90</f>
        <v>-3.3778912653380786</v>
      </c>
      <c r="F399" s="1225"/>
      <c r="G399" s="1226"/>
      <c r="H399" s="1225"/>
      <c r="I399" s="1225"/>
      <c r="J399" s="1225"/>
      <c r="K399" s="1225"/>
      <c r="L399" s="1201"/>
      <c r="M399" s="1201"/>
      <c r="N399" s="1201"/>
      <c r="O399" s="1201"/>
      <c r="P399" s="1201"/>
      <c r="Q399" s="1201"/>
      <c r="R399" s="1201"/>
      <c r="S399" s="1201"/>
      <c r="T399" s="1201"/>
      <c r="U399" s="1201"/>
      <c r="V399" s="1201"/>
      <c r="W399" s="1201"/>
      <c r="X399" s="1201"/>
      <c r="Y399" s="1201"/>
      <c r="Z399" s="1201"/>
      <c r="AA399" s="1201"/>
      <c r="AB399" s="1201"/>
      <c r="AC399" s="1201"/>
      <c r="AD399" s="1201"/>
      <c r="AE399" s="1201"/>
      <c r="AF399" s="1201"/>
      <c r="AG399" s="1201"/>
      <c r="AH399" s="1201"/>
    </row>
    <row r="400" spans="1:34">
      <c r="A400" s="1225"/>
      <c r="B400" s="1225"/>
      <c r="C400" s="1225"/>
      <c r="D400" s="1254">
        <v>40634</v>
      </c>
      <c r="E400" s="1255">
        <f>I91</f>
        <v>-3.3219592980586015</v>
      </c>
      <c r="F400" s="1225"/>
      <c r="G400" s="1226"/>
      <c r="H400" s="1225"/>
      <c r="I400" s="1225"/>
      <c r="J400" s="1225"/>
      <c r="K400" s="1225"/>
      <c r="L400" s="1201"/>
      <c r="M400" s="1201"/>
      <c r="N400" s="1201"/>
      <c r="O400" s="1201"/>
      <c r="P400" s="1201"/>
      <c r="Q400" s="1201"/>
      <c r="R400" s="1201"/>
      <c r="S400" s="1201"/>
      <c r="T400" s="1201"/>
      <c r="U400" s="1201"/>
      <c r="V400" s="1201"/>
      <c r="W400" s="1201"/>
      <c r="X400" s="1201"/>
      <c r="Y400" s="1201"/>
      <c r="Z400" s="1201"/>
      <c r="AA400" s="1201"/>
      <c r="AB400" s="1201"/>
      <c r="AC400" s="1201"/>
      <c r="AD400" s="1201"/>
      <c r="AE400" s="1201"/>
      <c r="AF400" s="1201"/>
      <c r="AG400" s="1201"/>
      <c r="AH400" s="1201"/>
    </row>
    <row r="401" spans="1:34">
      <c r="A401" s="1225"/>
      <c r="B401" s="1225"/>
      <c r="C401" s="1225"/>
      <c r="D401" s="1254"/>
      <c r="E401" s="1225"/>
      <c r="F401" s="1225"/>
      <c r="G401" s="1226"/>
      <c r="H401" s="1225"/>
      <c r="I401" s="1225"/>
      <c r="J401" s="1225"/>
      <c r="K401" s="1225"/>
      <c r="L401" s="1201"/>
      <c r="M401" s="1201"/>
      <c r="N401" s="1201"/>
      <c r="O401" s="1201"/>
      <c r="P401" s="1201"/>
      <c r="Q401" s="1201"/>
      <c r="R401" s="1201"/>
      <c r="S401" s="1201"/>
      <c r="T401" s="1201"/>
      <c r="U401" s="1201"/>
      <c r="V401" s="1201"/>
      <c r="W401" s="1201"/>
      <c r="X401" s="1201"/>
      <c r="Y401" s="1201"/>
      <c r="Z401" s="1201"/>
      <c r="AA401" s="1201"/>
      <c r="AB401" s="1201"/>
      <c r="AC401" s="1201"/>
      <c r="AD401" s="1201"/>
      <c r="AE401" s="1201"/>
      <c r="AF401" s="1201"/>
      <c r="AG401" s="1201"/>
      <c r="AH401" s="1201"/>
    </row>
    <row r="402" spans="1:34">
      <c r="A402" s="1225"/>
      <c r="B402" s="1225"/>
      <c r="C402" s="1225"/>
      <c r="D402" s="1254"/>
      <c r="E402" s="1225"/>
      <c r="F402" s="1225"/>
      <c r="G402" s="1226"/>
      <c r="H402" s="1225"/>
      <c r="I402" s="1225"/>
      <c r="J402" s="1225"/>
      <c r="K402" s="1225"/>
      <c r="L402" s="1201"/>
      <c r="M402" s="1201"/>
      <c r="N402" s="1201"/>
      <c r="O402" s="1201"/>
      <c r="P402" s="1201"/>
      <c r="Q402" s="1201"/>
      <c r="R402" s="1201"/>
      <c r="S402" s="1201"/>
      <c r="T402" s="1201"/>
      <c r="U402" s="1201"/>
      <c r="V402" s="1201"/>
      <c r="W402" s="1201"/>
      <c r="X402" s="1201"/>
      <c r="Y402" s="1201"/>
      <c r="Z402" s="1201"/>
      <c r="AA402" s="1201"/>
      <c r="AB402" s="1201"/>
      <c r="AC402" s="1201"/>
      <c r="AD402" s="1201"/>
      <c r="AE402" s="1201"/>
      <c r="AF402" s="1201"/>
      <c r="AG402" s="1201"/>
      <c r="AH402" s="1201"/>
    </row>
    <row r="403" spans="1:34">
      <c r="A403" s="1225"/>
      <c r="B403" s="1225"/>
      <c r="C403" s="1225"/>
      <c r="D403" s="1225"/>
      <c r="E403" s="1225"/>
      <c r="F403" s="1225"/>
      <c r="G403" s="1226"/>
      <c r="H403" s="1225"/>
      <c r="I403" s="1225"/>
      <c r="J403" s="1225"/>
      <c r="K403" s="1225"/>
      <c r="L403" s="1201"/>
      <c r="M403" s="1201"/>
      <c r="N403" s="1201"/>
      <c r="O403" s="1201"/>
      <c r="P403" s="1201"/>
      <c r="Q403" s="1201"/>
      <c r="R403" s="1201"/>
      <c r="S403" s="1201"/>
      <c r="T403" s="1201"/>
      <c r="U403" s="1201"/>
      <c r="V403" s="1201"/>
      <c r="W403" s="1201"/>
      <c r="X403" s="1201"/>
      <c r="Y403" s="1201"/>
      <c r="Z403" s="1201"/>
      <c r="AA403" s="1201"/>
      <c r="AB403" s="1201"/>
      <c r="AC403" s="1201"/>
      <c r="AD403" s="1201"/>
      <c r="AE403" s="1201"/>
      <c r="AF403" s="1201"/>
      <c r="AG403" s="1201"/>
      <c r="AH403" s="1201"/>
    </row>
    <row r="404" spans="1:34">
      <c r="A404" s="1225"/>
      <c r="B404" s="1225"/>
      <c r="C404" s="1225"/>
      <c r="D404" s="1225"/>
      <c r="E404" s="1225"/>
      <c r="F404" s="1225"/>
      <c r="G404" s="1226"/>
      <c r="H404" s="1225"/>
      <c r="I404" s="1225"/>
      <c r="J404" s="1225"/>
      <c r="K404" s="1225"/>
      <c r="L404" s="1201"/>
      <c r="M404" s="1201"/>
      <c r="N404" s="1201"/>
      <c r="O404" s="1201"/>
      <c r="P404" s="1201"/>
      <c r="Q404" s="1201"/>
      <c r="R404" s="1201"/>
      <c r="S404" s="1201"/>
      <c r="T404" s="1201"/>
      <c r="U404" s="1201"/>
      <c r="V404" s="1201"/>
      <c r="W404" s="1201"/>
      <c r="X404" s="1201"/>
      <c r="Y404" s="1201"/>
      <c r="Z404" s="1201"/>
      <c r="AA404" s="1201"/>
      <c r="AB404" s="1201"/>
      <c r="AC404" s="1201"/>
      <c r="AD404" s="1201"/>
      <c r="AE404" s="1201"/>
      <c r="AF404" s="1201"/>
      <c r="AG404" s="1201"/>
      <c r="AH404" s="1201"/>
    </row>
    <row r="405" spans="1:34">
      <c r="A405" s="1225"/>
      <c r="B405" s="1225"/>
      <c r="C405" s="1225"/>
      <c r="D405" s="1225"/>
      <c r="E405" s="1225"/>
      <c r="F405" s="1225"/>
      <c r="G405" s="1226"/>
      <c r="H405" s="1225"/>
      <c r="I405" s="1225"/>
      <c r="J405" s="1225"/>
      <c r="K405" s="1225"/>
      <c r="L405" s="1201"/>
      <c r="M405" s="1201"/>
      <c r="N405" s="1201"/>
      <c r="O405" s="1201"/>
      <c r="P405" s="1201"/>
      <c r="Q405" s="1201"/>
      <c r="R405" s="1201"/>
      <c r="S405" s="1201"/>
      <c r="T405" s="1201"/>
      <c r="U405" s="1201"/>
      <c r="V405" s="1201"/>
      <c r="W405" s="1201"/>
      <c r="X405" s="1201"/>
      <c r="Y405" s="1201"/>
      <c r="Z405" s="1201"/>
      <c r="AA405" s="1201"/>
      <c r="AB405" s="1201"/>
      <c r="AC405" s="1201"/>
      <c r="AD405" s="1201"/>
      <c r="AE405" s="1201"/>
      <c r="AF405" s="1201"/>
      <c r="AG405" s="1201"/>
      <c r="AH405" s="1201"/>
    </row>
    <row r="406" spans="1:34">
      <c r="A406" s="1225"/>
      <c r="B406" s="1225"/>
      <c r="C406" s="1225"/>
      <c r="D406" s="1225"/>
      <c r="E406" s="1225"/>
      <c r="F406" s="1225"/>
      <c r="G406" s="1226"/>
      <c r="H406" s="1225"/>
      <c r="I406" s="1225"/>
      <c r="J406" s="1225"/>
      <c r="K406" s="1225"/>
      <c r="L406" s="1201"/>
      <c r="M406" s="1201"/>
      <c r="N406" s="1201"/>
      <c r="O406" s="1201"/>
      <c r="P406" s="1201"/>
      <c r="Q406" s="1201"/>
      <c r="R406" s="1201"/>
      <c r="S406" s="1201"/>
      <c r="T406" s="1201"/>
      <c r="U406" s="1201"/>
      <c r="V406" s="1201"/>
      <c r="W406" s="1201"/>
      <c r="X406" s="1201"/>
      <c r="Y406" s="1201"/>
      <c r="Z406" s="1201"/>
      <c r="AA406" s="1201"/>
      <c r="AB406" s="1201"/>
      <c r="AC406" s="1201"/>
      <c r="AD406" s="1201"/>
      <c r="AE406" s="1201"/>
      <c r="AF406" s="1201"/>
      <c r="AG406" s="1201"/>
      <c r="AH406" s="1201"/>
    </row>
    <row r="407" spans="1:34">
      <c r="A407" s="1225"/>
      <c r="B407" s="1225"/>
      <c r="C407" s="1225"/>
      <c r="D407" s="1225"/>
      <c r="E407" s="1225"/>
      <c r="F407" s="1225"/>
      <c r="G407" s="1226"/>
      <c r="H407" s="1225"/>
      <c r="I407" s="1225"/>
      <c r="J407" s="1225"/>
      <c r="K407" s="1225"/>
      <c r="L407" s="1201"/>
      <c r="M407" s="1201"/>
      <c r="N407" s="1201"/>
      <c r="O407" s="1201"/>
      <c r="P407" s="1201"/>
      <c r="Q407" s="1201"/>
      <c r="R407" s="1201"/>
      <c r="S407" s="1201"/>
      <c r="T407" s="1201"/>
      <c r="U407" s="1201"/>
      <c r="V407" s="1201"/>
      <c r="W407" s="1201"/>
      <c r="X407" s="1201"/>
      <c r="Y407" s="1201"/>
      <c r="Z407" s="1201"/>
      <c r="AA407" s="1201"/>
      <c r="AB407" s="1201"/>
      <c r="AC407" s="1201"/>
      <c r="AD407" s="1201"/>
      <c r="AE407" s="1201"/>
      <c r="AF407" s="1201"/>
      <c r="AG407" s="1201"/>
      <c r="AH407" s="1201"/>
    </row>
    <row r="408" spans="1:34">
      <c r="A408" s="1225"/>
      <c r="B408" s="1225"/>
      <c r="C408" s="1225"/>
      <c r="D408" s="1225"/>
      <c r="E408" s="1225"/>
      <c r="F408" s="1225"/>
      <c r="G408" s="1226"/>
      <c r="H408" s="1225"/>
      <c r="I408" s="1225"/>
      <c r="J408" s="1225"/>
      <c r="K408" s="1225"/>
      <c r="L408" s="1201"/>
      <c r="M408" s="1201"/>
      <c r="N408" s="1201"/>
      <c r="O408" s="1201"/>
      <c r="P408" s="1201"/>
      <c r="Q408" s="1201"/>
      <c r="R408" s="1201"/>
      <c r="S408" s="1201"/>
      <c r="T408" s="1201"/>
      <c r="U408" s="1201"/>
      <c r="V408" s="1201"/>
      <c r="W408" s="1201"/>
      <c r="X408" s="1201"/>
      <c r="Y408" s="1201"/>
      <c r="Z408" s="1201"/>
      <c r="AA408" s="1201"/>
      <c r="AB408" s="1201"/>
      <c r="AC408" s="1201"/>
      <c r="AD408" s="1201"/>
      <c r="AE408" s="1201"/>
      <c r="AF408" s="1201"/>
      <c r="AG408" s="1201"/>
      <c r="AH408" s="1201"/>
    </row>
    <row r="409" spans="1:34">
      <c r="A409" s="1225"/>
      <c r="B409" s="1225"/>
      <c r="C409" s="1225"/>
      <c r="D409" s="1225"/>
      <c r="E409" s="1225"/>
      <c r="F409" s="1225"/>
      <c r="G409" s="1226"/>
      <c r="H409" s="1225"/>
      <c r="I409" s="1225"/>
      <c r="J409" s="1225"/>
      <c r="K409" s="1225"/>
      <c r="L409" s="1201"/>
      <c r="M409" s="1201"/>
      <c r="N409" s="1201"/>
      <c r="O409" s="1201"/>
      <c r="P409" s="1201"/>
      <c r="Q409" s="1201"/>
      <c r="R409" s="1201"/>
      <c r="S409" s="1201"/>
      <c r="T409" s="1201"/>
      <c r="U409" s="1201"/>
      <c r="V409" s="1201"/>
      <c r="W409" s="1201"/>
      <c r="X409" s="1201"/>
      <c r="Y409" s="1201"/>
      <c r="Z409" s="1201"/>
      <c r="AA409" s="1201"/>
      <c r="AB409" s="1201"/>
      <c r="AC409" s="1201"/>
      <c r="AD409" s="1201"/>
      <c r="AE409" s="1201"/>
      <c r="AF409" s="1201"/>
      <c r="AG409" s="1201"/>
      <c r="AH409" s="1201"/>
    </row>
    <row r="410" spans="1:34">
      <c r="A410" s="1225"/>
      <c r="B410" s="1225"/>
      <c r="C410" s="1225"/>
      <c r="D410" s="1225"/>
      <c r="E410" s="1225"/>
      <c r="F410" s="1225"/>
      <c r="G410" s="1226"/>
      <c r="H410" s="1225"/>
      <c r="I410" s="1225"/>
      <c r="J410" s="1225"/>
      <c r="K410" s="1225"/>
      <c r="L410" s="1201"/>
      <c r="M410" s="1201"/>
      <c r="N410" s="1201"/>
      <c r="O410" s="1201"/>
      <c r="P410" s="1201"/>
      <c r="Q410" s="1201"/>
      <c r="R410" s="1201"/>
      <c r="S410" s="1201"/>
      <c r="T410" s="1201"/>
      <c r="U410" s="1201"/>
      <c r="V410" s="1201"/>
      <c r="W410" s="1201"/>
      <c r="X410" s="1201"/>
      <c r="Y410" s="1201"/>
      <c r="Z410" s="1201"/>
      <c r="AA410" s="1201"/>
      <c r="AB410" s="1201"/>
      <c r="AC410" s="1201"/>
      <c r="AD410" s="1201"/>
      <c r="AE410" s="1201"/>
      <c r="AF410" s="1201"/>
      <c r="AG410" s="1201"/>
      <c r="AH410" s="1201"/>
    </row>
    <row r="411" spans="1:34">
      <c r="A411" s="1225"/>
      <c r="B411" s="1225"/>
      <c r="C411" s="1225"/>
      <c r="D411" s="1225"/>
      <c r="E411" s="1225"/>
      <c r="F411" s="1225"/>
      <c r="G411" s="1226"/>
      <c r="H411" s="1225"/>
      <c r="I411" s="1225"/>
      <c r="J411" s="1225"/>
      <c r="K411" s="1225"/>
      <c r="L411" s="1201"/>
      <c r="M411" s="1201"/>
      <c r="N411" s="1201"/>
      <c r="O411" s="1201"/>
      <c r="P411" s="1201"/>
      <c r="Q411" s="1201"/>
      <c r="R411" s="1201"/>
      <c r="S411" s="1201"/>
      <c r="T411" s="1201"/>
      <c r="U411" s="1201"/>
      <c r="V411" s="1201"/>
      <c r="W411" s="1201"/>
      <c r="X411" s="1201"/>
      <c r="Y411" s="1201"/>
      <c r="Z411" s="1201"/>
      <c r="AA411" s="1201"/>
      <c r="AB411" s="1201"/>
      <c r="AC411" s="1201"/>
      <c r="AD411" s="1201"/>
      <c r="AE411" s="1201"/>
      <c r="AF411" s="1201"/>
      <c r="AG411" s="1201"/>
      <c r="AH411" s="1201"/>
    </row>
    <row r="412" spans="1:34">
      <c r="A412" s="1225"/>
      <c r="B412" s="1225"/>
      <c r="C412" s="1225"/>
      <c r="D412" s="1225"/>
      <c r="E412" s="1225"/>
      <c r="F412" s="1225"/>
      <c r="G412" s="1226"/>
      <c r="H412" s="1225"/>
      <c r="I412" s="1225"/>
      <c r="J412" s="1225"/>
      <c r="K412" s="1225"/>
      <c r="L412" s="1201"/>
      <c r="M412" s="1201"/>
      <c r="N412" s="1201"/>
      <c r="O412" s="1201"/>
      <c r="P412" s="1201"/>
      <c r="Q412" s="1201"/>
      <c r="R412" s="1201"/>
      <c r="S412" s="1201"/>
      <c r="T412" s="1201"/>
      <c r="U412" s="1201"/>
      <c r="V412" s="1201"/>
      <c r="W412" s="1201"/>
      <c r="X412" s="1201"/>
      <c r="Y412" s="1201"/>
      <c r="Z412" s="1201"/>
      <c r="AA412" s="1201"/>
      <c r="AB412" s="1201"/>
      <c r="AC412" s="1201"/>
      <c r="AD412" s="1201"/>
      <c r="AE412" s="1201"/>
      <c r="AF412" s="1201"/>
      <c r="AG412" s="1201"/>
      <c r="AH412" s="1201"/>
    </row>
    <row r="413" spans="1:34">
      <c r="A413" s="1225"/>
      <c r="B413" s="1225"/>
      <c r="C413" s="1225"/>
      <c r="D413" s="1225"/>
      <c r="E413" s="1225"/>
      <c r="F413" s="1225"/>
      <c r="G413" s="1226"/>
      <c r="H413" s="1225"/>
      <c r="I413" s="1225"/>
      <c r="J413" s="1225"/>
      <c r="K413" s="1225"/>
      <c r="L413" s="1201"/>
      <c r="M413" s="1201"/>
      <c r="N413" s="1201"/>
      <c r="O413" s="1201"/>
      <c r="P413" s="1201"/>
      <c r="Q413" s="1201"/>
      <c r="R413" s="1201"/>
      <c r="S413" s="1201"/>
      <c r="T413" s="1201"/>
      <c r="U413" s="1201"/>
      <c r="V413" s="1201"/>
      <c r="W413" s="1201"/>
      <c r="X413" s="1201"/>
      <c r="Y413" s="1201"/>
      <c r="Z413" s="1201"/>
      <c r="AA413" s="1201"/>
      <c r="AB413" s="1201"/>
      <c r="AC413" s="1201"/>
      <c r="AD413" s="1201"/>
      <c r="AE413" s="1201"/>
      <c r="AF413" s="1201"/>
      <c r="AG413" s="1201"/>
      <c r="AH413" s="1201"/>
    </row>
    <row r="414" spans="1:34">
      <c r="A414" s="1225"/>
      <c r="B414" s="1225"/>
      <c r="C414" s="1225"/>
      <c r="D414" s="1225"/>
      <c r="E414" s="1225"/>
      <c r="F414" s="1225"/>
      <c r="G414" s="1226"/>
      <c r="H414" s="1225"/>
      <c r="I414" s="1225"/>
      <c r="J414" s="1225"/>
      <c r="K414" s="1225"/>
      <c r="L414" s="1201"/>
      <c r="M414" s="1201"/>
      <c r="N414" s="1201"/>
      <c r="O414" s="1201"/>
      <c r="P414" s="1201"/>
      <c r="Q414" s="1201"/>
      <c r="R414" s="1201"/>
      <c r="S414" s="1201"/>
      <c r="T414" s="1201"/>
      <c r="U414" s="1201"/>
      <c r="V414" s="1201"/>
      <c r="W414" s="1201"/>
      <c r="X414" s="1201"/>
      <c r="Y414" s="1201"/>
      <c r="Z414" s="1201"/>
      <c r="AA414" s="1201"/>
      <c r="AB414" s="1201"/>
      <c r="AC414" s="1201"/>
      <c r="AD414" s="1201"/>
      <c r="AE414" s="1201"/>
      <c r="AF414" s="1201"/>
      <c r="AG414" s="1201"/>
      <c r="AH414" s="1201"/>
    </row>
    <row r="415" spans="1:34">
      <c r="A415" s="1225"/>
      <c r="B415" s="1225"/>
      <c r="C415" s="1225"/>
      <c r="D415" s="1225"/>
      <c r="E415" s="1225"/>
      <c r="F415" s="1225"/>
      <c r="G415" s="1226"/>
      <c r="H415" s="1225"/>
      <c r="I415" s="1225"/>
      <c r="J415" s="1225"/>
      <c r="K415" s="1225"/>
      <c r="L415" s="1201"/>
      <c r="M415" s="1201"/>
      <c r="N415" s="1201"/>
      <c r="O415" s="1201"/>
      <c r="P415" s="1201"/>
      <c r="Q415" s="1201"/>
      <c r="R415" s="1201"/>
      <c r="S415" s="1201"/>
      <c r="T415" s="1201"/>
      <c r="U415" s="1201"/>
      <c r="V415" s="1201"/>
      <c r="W415" s="1201"/>
      <c r="X415" s="1201"/>
      <c r="Y415" s="1201"/>
      <c r="Z415" s="1201"/>
      <c r="AA415" s="1201"/>
      <c r="AB415" s="1201"/>
      <c r="AC415" s="1201"/>
      <c r="AD415" s="1201"/>
      <c r="AE415" s="1201"/>
      <c r="AF415" s="1201"/>
      <c r="AG415" s="1201"/>
      <c r="AH415" s="1201"/>
    </row>
    <row r="416" spans="1:34">
      <c r="A416" s="1225"/>
      <c r="B416" s="1225"/>
      <c r="C416" s="1225"/>
      <c r="D416" s="1225"/>
      <c r="E416" s="1225"/>
      <c r="F416" s="1225"/>
      <c r="G416" s="1226"/>
      <c r="H416" s="1225"/>
      <c r="I416" s="1225"/>
      <c r="J416" s="1225"/>
      <c r="K416" s="1225"/>
      <c r="L416" s="1201"/>
      <c r="M416" s="1201"/>
      <c r="N416" s="1201"/>
      <c r="O416" s="1201"/>
      <c r="P416" s="1201"/>
      <c r="Q416" s="1201"/>
      <c r="R416" s="1201"/>
      <c r="S416" s="1201"/>
      <c r="T416" s="1201"/>
      <c r="U416" s="1201"/>
      <c r="V416" s="1201"/>
      <c r="W416" s="1201"/>
      <c r="X416" s="1201"/>
      <c r="Y416" s="1201"/>
      <c r="Z416" s="1201"/>
      <c r="AA416" s="1201"/>
      <c r="AB416" s="1201"/>
      <c r="AC416" s="1201"/>
      <c r="AD416" s="1201"/>
      <c r="AE416" s="1201"/>
      <c r="AF416" s="1201"/>
      <c r="AG416" s="1201"/>
      <c r="AH416" s="1201"/>
    </row>
    <row r="417" spans="1:34">
      <c r="A417" s="1225"/>
      <c r="B417" s="1225"/>
      <c r="C417" s="1225"/>
      <c r="D417" s="1225"/>
      <c r="E417" s="1225"/>
      <c r="F417" s="1225"/>
      <c r="G417" s="1226"/>
      <c r="H417" s="1225"/>
      <c r="I417" s="1225"/>
      <c r="J417" s="1225"/>
      <c r="K417" s="1225"/>
      <c r="L417" s="1201"/>
      <c r="M417" s="1201"/>
      <c r="N417" s="1201"/>
      <c r="O417" s="1201"/>
      <c r="P417" s="1201"/>
      <c r="Q417" s="1201"/>
      <c r="R417" s="1201"/>
      <c r="S417" s="1201"/>
      <c r="T417" s="1201"/>
      <c r="U417" s="1201"/>
      <c r="V417" s="1201"/>
      <c r="W417" s="1201"/>
      <c r="X417" s="1201"/>
      <c r="Y417" s="1201"/>
      <c r="Z417" s="1201"/>
      <c r="AA417" s="1201"/>
      <c r="AB417" s="1201"/>
      <c r="AC417" s="1201"/>
      <c r="AD417" s="1201"/>
      <c r="AE417" s="1201"/>
      <c r="AF417" s="1201"/>
      <c r="AG417" s="1201"/>
      <c r="AH417" s="1201"/>
    </row>
    <row r="418" spans="1:34">
      <c r="A418" s="1225"/>
      <c r="B418" s="1225"/>
      <c r="C418" s="1225"/>
      <c r="D418" s="1225"/>
      <c r="E418" s="1225"/>
      <c r="F418" s="1225"/>
      <c r="G418" s="1226"/>
      <c r="H418" s="1225"/>
      <c r="I418" s="1225"/>
      <c r="J418" s="1225"/>
      <c r="K418" s="1225"/>
      <c r="L418" s="1201"/>
      <c r="M418" s="1201"/>
      <c r="N418" s="1201"/>
      <c r="O418" s="1201"/>
      <c r="P418" s="1201"/>
      <c r="Q418" s="1201"/>
      <c r="R418" s="1201"/>
      <c r="S418" s="1201"/>
      <c r="T418" s="1201"/>
      <c r="U418" s="1201"/>
      <c r="V418" s="1201"/>
      <c r="W418" s="1201"/>
      <c r="X418" s="1201"/>
      <c r="Y418" s="1201"/>
      <c r="Z418" s="1201"/>
      <c r="AA418" s="1201"/>
      <c r="AB418" s="1201"/>
      <c r="AC418" s="1201"/>
      <c r="AD418" s="1201"/>
      <c r="AE418" s="1201"/>
      <c r="AF418" s="1201"/>
      <c r="AG418" s="1201"/>
      <c r="AH418" s="1201"/>
    </row>
    <row r="419" spans="1:34">
      <c r="A419" s="1225"/>
      <c r="B419" s="1225"/>
      <c r="C419" s="1225"/>
      <c r="D419" s="1225"/>
      <c r="E419" s="1225"/>
      <c r="F419" s="1225"/>
      <c r="G419" s="1226"/>
      <c r="H419" s="1225"/>
      <c r="I419" s="1225"/>
      <c r="J419" s="1225"/>
      <c r="K419" s="1225"/>
      <c r="L419" s="1201"/>
      <c r="M419" s="1201"/>
      <c r="N419" s="1201"/>
      <c r="O419" s="1201"/>
      <c r="P419" s="1201"/>
      <c r="Q419" s="1201"/>
      <c r="R419" s="1201"/>
      <c r="S419" s="1201"/>
      <c r="T419" s="1201"/>
      <c r="U419" s="1201"/>
      <c r="V419" s="1201"/>
      <c r="W419" s="1201"/>
      <c r="X419" s="1201"/>
      <c r="Y419" s="1201"/>
      <c r="Z419" s="1201"/>
      <c r="AA419" s="1201"/>
      <c r="AB419" s="1201"/>
      <c r="AC419" s="1201"/>
      <c r="AD419" s="1201"/>
      <c r="AE419" s="1201"/>
      <c r="AF419" s="1201"/>
      <c r="AG419" s="1201"/>
      <c r="AH419" s="1201"/>
    </row>
    <row r="420" spans="1:34">
      <c r="A420" s="1225"/>
      <c r="B420" s="1225"/>
      <c r="C420" s="1225"/>
      <c r="D420" s="1225"/>
      <c r="E420" s="1225"/>
      <c r="F420" s="1225"/>
      <c r="G420" s="1226"/>
      <c r="H420" s="1225"/>
      <c r="I420" s="1225"/>
      <c r="J420" s="1225"/>
      <c r="K420" s="1225"/>
      <c r="L420" s="1201"/>
      <c r="M420" s="1201"/>
      <c r="N420" s="1201"/>
      <c r="O420" s="1201"/>
      <c r="P420" s="1201"/>
      <c r="Q420" s="1201"/>
      <c r="R420" s="1201"/>
      <c r="S420" s="1201"/>
      <c r="T420" s="1201"/>
      <c r="U420" s="1201"/>
      <c r="V420" s="1201"/>
      <c r="W420" s="1201"/>
      <c r="X420" s="1201"/>
      <c r="Y420" s="1201"/>
      <c r="Z420" s="1201"/>
      <c r="AA420" s="1201"/>
      <c r="AB420" s="1201"/>
      <c r="AC420" s="1201"/>
      <c r="AD420" s="1201"/>
      <c r="AE420" s="1201"/>
      <c r="AF420" s="1201"/>
      <c r="AG420" s="1201"/>
      <c r="AH420" s="1201"/>
    </row>
    <row r="421" spans="1:34">
      <c r="A421" s="1225"/>
      <c r="B421" s="1225"/>
      <c r="C421" s="1225"/>
      <c r="D421" s="1225"/>
      <c r="E421" s="1225"/>
      <c r="F421" s="1225"/>
      <c r="G421" s="1226"/>
      <c r="H421" s="1225"/>
      <c r="I421" s="1225"/>
      <c r="J421" s="1225"/>
      <c r="K421" s="1225"/>
      <c r="L421" s="1201"/>
      <c r="M421" s="1201"/>
      <c r="N421" s="1201"/>
      <c r="O421" s="1201"/>
      <c r="P421" s="1201"/>
      <c r="Q421" s="1201"/>
      <c r="R421" s="1201"/>
      <c r="S421" s="1201"/>
      <c r="T421" s="1201"/>
      <c r="U421" s="1201"/>
      <c r="V421" s="1201"/>
      <c r="W421" s="1201"/>
      <c r="X421" s="1201"/>
      <c r="Y421" s="1201"/>
      <c r="Z421" s="1201"/>
      <c r="AA421" s="1201"/>
      <c r="AB421" s="1201"/>
      <c r="AC421" s="1201"/>
      <c r="AD421" s="1201"/>
      <c r="AE421" s="1201"/>
      <c r="AF421" s="1201"/>
      <c r="AG421" s="1201"/>
      <c r="AH421" s="1201"/>
    </row>
    <row r="422" spans="1:34">
      <c r="A422" s="1225"/>
      <c r="B422" s="1225"/>
      <c r="C422" s="1225"/>
      <c r="D422" s="1225"/>
      <c r="E422" s="1225"/>
      <c r="F422" s="1225"/>
      <c r="G422" s="1226"/>
      <c r="H422" s="1225"/>
      <c r="I422" s="1225"/>
      <c r="J422" s="1225"/>
      <c r="K422" s="1225"/>
      <c r="L422" s="1201"/>
      <c r="M422" s="1201"/>
      <c r="N422" s="1201"/>
      <c r="O422" s="1201"/>
      <c r="P422" s="1201"/>
      <c r="Q422" s="1201"/>
      <c r="R422" s="1201"/>
      <c r="S422" s="1201"/>
      <c r="T422" s="1201"/>
      <c r="U422" s="1201"/>
      <c r="V422" s="1201"/>
      <c r="W422" s="1201"/>
      <c r="X422" s="1201"/>
      <c r="Y422" s="1201"/>
      <c r="Z422" s="1201"/>
      <c r="AA422" s="1201"/>
      <c r="AB422" s="1201"/>
      <c r="AC422" s="1201"/>
      <c r="AD422" s="1201"/>
      <c r="AE422" s="1201"/>
      <c r="AF422" s="1201"/>
      <c r="AG422" s="1201"/>
      <c r="AH422" s="1201"/>
    </row>
    <row r="423" spans="1:34">
      <c r="A423" s="1225"/>
      <c r="B423" s="1225"/>
      <c r="C423" s="1225"/>
      <c r="D423" s="1225"/>
      <c r="E423" s="1225"/>
      <c r="F423" s="1225"/>
      <c r="G423" s="1226"/>
      <c r="H423" s="1225"/>
      <c r="I423" s="1225"/>
      <c r="J423" s="1225"/>
      <c r="K423" s="1225"/>
      <c r="L423" s="1201"/>
      <c r="M423" s="1201"/>
      <c r="N423" s="1201"/>
      <c r="O423" s="1201"/>
      <c r="P423" s="1201"/>
      <c r="Q423" s="1201"/>
      <c r="R423" s="1201"/>
      <c r="S423" s="1201"/>
      <c r="T423" s="1201"/>
      <c r="U423" s="1201"/>
      <c r="V423" s="1201"/>
      <c r="W423" s="1201"/>
      <c r="X423" s="1201"/>
      <c r="Y423" s="1201"/>
      <c r="Z423" s="1201"/>
      <c r="AA423" s="1201"/>
      <c r="AB423" s="1201"/>
      <c r="AC423" s="1201"/>
      <c r="AD423" s="1201"/>
      <c r="AE423" s="1201"/>
      <c r="AF423" s="1201"/>
      <c r="AG423" s="1201"/>
      <c r="AH423" s="1201"/>
    </row>
    <row r="424" spans="1:34">
      <c r="A424" s="1225"/>
      <c r="B424" s="1225"/>
      <c r="C424" s="1225"/>
      <c r="D424" s="1225"/>
      <c r="E424" s="1225"/>
      <c r="F424" s="1225"/>
      <c r="G424" s="1226"/>
      <c r="H424" s="1225"/>
      <c r="I424" s="1225"/>
      <c r="J424" s="1225"/>
      <c r="K424" s="1225"/>
      <c r="L424" s="1201"/>
      <c r="M424" s="1201"/>
      <c r="N424" s="1201"/>
      <c r="O424" s="1201"/>
      <c r="P424" s="1201"/>
      <c r="Q424" s="1201"/>
      <c r="R424" s="1201"/>
      <c r="S424" s="1201"/>
      <c r="T424" s="1201"/>
      <c r="U424" s="1201"/>
      <c r="V424" s="1201"/>
      <c r="W424" s="1201"/>
      <c r="X424" s="1201"/>
      <c r="Y424" s="1201"/>
      <c r="Z424" s="1201"/>
      <c r="AA424" s="1201"/>
      <c r="AB424" s="1201"/>
      <c r="AC424" s="1201"/>
      <c r="AD424" s="1201"/>
      <c r="AE424" s="1201"/>
      <c r="AF424" s="1201"/>
      <c r="AG424" s="1201"/>
      <c r="AH424" s="1201"/>
    </row>
    <row r="425" spans="1:34">
      <c r="A425" s="1225"/>
      <c r="B425" s="1225"/>
      <c r="C425" s="1225"/>
      <c r="D425" s="1225"/>
      <c r="E425" s="1225"/>
      <c r="F425" s="1225"/>
      <c r="G425" s="1226"/>
      <c r="H425" s="1225"/>
      <c r="I425" s="1225"/>
      <c r="J425" s="1225"/>
      <c r="K425" s="1225"/>
      <c r="L425" s="1201"/>
      <c r="M425" s="1201"/>
      <c r="N425" s="1201"/>
      <c r="O425" s="1201"/>
      <c r="P425" s="1201"/>
      <c r="Q425" s="1201"/>
      <c r="R425" s="1201"/>
      <c r="S425" s="1201"/>
      <c r="T425" s="1201"/>
      <c r="U425" s="1201"/>
      <c r="V425" s="1201"/>
      <c r="W425" s="1201"/>
      <c r="X425" s="1201"/>
      <c r="Y425" s="1201"/>
      <c r="Z425" s="1201"/>
      <c r="AA425" s="1201"/>
      <c r="AB425" s="1201"/>
      <c r="AC425" s="1201"/>
      <c r="AD425" s="1201"/>
      <c r="AE425" s="1201"/>
      <c r="AF425" s="1201"/>
      <c r="AG425" s="1201"/>
      <c r="AH425" s="1201"/>
    </row>
    <row r="426" spans="1:34">
      <c r="A426" s="1225"/>
      <c r="B426" s="1225"/>
      <c r="C426" s="1225"/>
      <c r="D426" s="1225"/>
      <c r="E426" s="1225"/>
      <c r="F426" s="1225"/>
      <c r="G426" s="1226"/>
      <c r="H426" s="1225"/>
      <c r="I426" s="1225"/>
      <c r="J426" s="1225"/>
      <c r="K426" s="1225"/>
      <c r="L426" s="1201"/>
      <c r="M426" s="1201"/>
      <c r="N426" s="1201"/>
      <c r="O426" s="1201"/>
      <c r="P426" s="1201"/>
      <c r="Q426" s="1201"/>
      <c r="R426" s="1201"/>
      <c r="S426" s="1201"/>
      <c r="T426" s="1201"/>
      <c r="U426" s="1201"/>
      <c r="V426" s="1201"/>
      <c r="W426" s="1201"/>
      <c r="X426" s="1201"/>
      <c r="Y426" s="1201"/>
      <c r="Z426" s="1201"/>
      <c r="AA426" s="1201"/>
      <c r="AB426" s="1201"/>
      <c r="AC426" s="1201"/>
      <c r="AD426" s="1201"/>
      <c r="AE426" s="1201"/>
      <c r="AF426" s="1201"/>
      <c r="AG426" s="1201"/>
      <c r="AH426" s="1201"/>
    </row>
    <row r="427" spans="1:34">
      <c r="A427" s="1225"/>
      <c r="B427" s="1225"/>
      <c r="C427" s="1225"/>
      <c r="D427" s="1225"/>
      <c r="E427" s="1225"/>
      <c r="F427" s="1225"/>
      <c r="G427" s="1226"/>
      <c r="H427" s="1225"/>
      <c r="I427" s="1225"/>
      <c r="J427" s="1225"/>
      <c r="K427" s="1225"/>
      <c r="L427" s="1201"/>
      <c r="M427" s="1201"/>
      <c r="N427" s="1201"/>
      <c r="O427" s="1201"/>
      <c r="P427" s="1201"/>
      <c r="Q427" s="1201"/>
      <c r="R427" s="1201"/>
      <c r="S427" s="1201"/>
      <c r="T427" s="1201"/>
      <c r="U427" s="1201"/>
      <c r="V427" s="1201"/>
      <c r="W427" s="1201"/>
      <c r="X427" s="1201"/>
      <c r="Y427" s="1201"/>
      <c r="Z427" s="1201"/>
      <c r="AA427" s="1201"/>
      <c r="AB427" s="1201"/>
      <c r="AC427" s="1201"/>
      <c r="AD427" s="1201"/>
      <c r="AE427" s="1201"/>
      <c r="AF427" s="1201"/>
      <c r="AG427" s="1201"/>
      <c r="AH427" s="1201"/>
    </row>
    <row r="428" spans="1:34">
      <c r="A428" s="1225"/>
      <c r="B428" s="1225"/>
      <c r="C428" s="1225"/>
      <c r="D428" s="1225"/>
      <c r="E428" s="1225"/>
      <c r="F428" s="1225"/>
      <c r="G428" s="1226"/>
      <c r="H428" s="1225"/>
      <c r="I428" s="1225"/>
      <c r="J428" s="1225"/>
      <c r="K428" s="1225"/>
      <c r="L428" s="1201"/>
      <c r="M428" s="1201"/>
      <c r="N428" s="1201"/>
      <c r="O428" s="1201"/>
      <c r="P428" s="1201"/>
      <c r="Q428" s="1201"/>
      <c r="R428" s="1201"/>
      <c r="S428" s="1201"/>
      <c r="T428" s="1201"/>
      <c r="U428" s="1201"/>
      <c r="V428" s="1201"/>
      <c r="W428" s="1201"/>
      <c r="X428" s="1201"/>
      <c r="Y428" s="1201"/>
      <c r="Z428" s="1201"/>
      <c r="AA428" s="1201"/>
      <c r="AB428" s="1201"/>
      <c r="AC428" s="1201"/>
      <c r="AD428" s="1201"/>
      <c r="AE428" s="1201"/>
      <c r="AF428" s="1201"/>
      <c r="AG428" s="1201"/>
      <c r="AH428" s="1201"/>
    </row>
    <row r="429" spans="1:34">
      <c r="A429" s="1225"/>
      <c r="B429" s="1225"/>
      <c r="C429" s="1225"/>
      <c r="D429" s="1225"/>
      <c r="E429" s="1225"/>
      <c r="F429" s="1225"/>
      <c r="G429" s="1226"/>
      <c r="H429" s="1225"/>
      <c r="I429" s="1225"/>
      <c r="J429" s="1225"/>
      <c r="K429" s="1225"/>
      <c r="L429" s="1201"/>
      <c r="M429" s="1201"/>
      <c r="N429" s="1201"/>
      <c r="O429" s="1201"/>
      <c r="P429" s="1201"/>
      <c r="Q429" s="1201"/>
      <c r="R429" s="1201"/>
      <c r="S429" s="1201"/>
      <c r="T429" s="1201"/>
      <c r="U429" s="1201"/>
      <c r="V429" s="1201"/>
      <c r="W429" s="1201"/>
      <c r="X429" s="1201"/>
      <c r="Y429" s="1201"/>
      <c r="Z429" s="1201"/>
      <c r="AA429" s="1201"/>
      <c r="AB429" s="1201"/>
      <c r="AC429" s="1201"/>
      <c r="AD429" s="1201"/>
      <c r="AE429" s="1201"/>
      <c r="AF429" s="1201"/>
      <c r="AG429" s="1201"/>
      <c r="AH429" s="1201"/>
    </row>
    <row r="430" spans="1:34">
      <c r="A430" s="1225"/>
      <c r="B430" s="1225"/>
      <c r="C430" s="1225"/>
      <c r="D430" s="1225"/>
      <c r="E430" s="1225"/>
      <c r="F430" s="1225"/>
      <c r="G430" s="1226"/>
      <c r="H430" s="1225"/>
      <c r="I430" s="1225"/>
      <c r="J430" s="1225"/>
      <c r="K430" s="1225"/>
      <c r="L430" s="1201"/>
      <c r="M430" s="1201"/>
      <c r="N430" s="1201"/>
      <c r="O430" s="1201"/>
      <c r="P430" s="1201"/>
      <c r="Q430" s="1201"/>
      <c r="R430" s="1201"/>
      <c r="S430" s="1201"/>
      <c r="T430" s="1201"/>
      <c r="U430" s="1201"/>
      <c r="V430" s="1201"/>
      <c r="W430" s="1201"/>
      <c r="X430" s="1201"/>
      <c r="Y430" s="1201"/>
      <c r="Z430" s="1201"/>
      <c r="AA430" s="1201"/>
      <c r="AB430" s="1201"/>
      <c r="AC430" s="1201"/>
      <c r="AD430" s="1201"/>
      <c r="AE430" s="1201"/>
      <c r="AF430" s="1201"/>
      <c r="AG430" s="1201"/>
      <c r="AH430" s="1201"/>
    </row>
    <row r="431" spans="1:34">
      <c r="A431" s="1225"/>
      <c r="B431" s="1225"/>
      <c r="C431" s="1225"/>
      <c r="D431" s="1225"/>
      <c r="E431" s="1225"/>
      <c r="F431" s="1225"/>
      <c r="G431" s="1226"/>
      <c r="H431" s="1225"/>
      <c r="I431" s="1225"/>
      <c r="J431" s="1225"/>
      <c r="K431" s="1225"/>
      <c r="L431" s="1201"/>
      <c r="M431" s="1201"/>
      <c r="N431" s="1201"/>
      <c r="O431" s="1201"/>
      <c r="P431" s="1201"/>
      <c r="Q431" s="1201"/>
      <c r="R431" s="1201"/>
      <c r="S431" s="1201"/>
      <c r="T431" s="1201"/>
      <c r="U431" s="1201"/>
      <c r="V431" s="1201"/>
      <c r="W431" s="1201"/>
      <c r="X431" s="1201"/>
      <c r="Y431" s="1201"/>
      <c r="Z431" s="1201"/>
      <c r="AA431" s="1201"/>
      <c r="AB431" s="1201"/>
      <c r="AC431" s="1201"/>
      <c r="AD431" s="1201"/>
      <c r="AE431" s="1201"/>
      <c r="AF431" s="1201"/>
      <c r="AG431" s="1201"/>
      <c r="AH431" s="1201"/>
    </row>
    <row r="432" spans="1:34">
      <c r="A432" s="1225"/>
      <c r="B432" s="1225"/>
      <c r="C432" s="1225"/>
      <c r="D432" s="1225"/>
      <c r="E432" s="1225"/>
      <c r="F432" s="1225"/>
      <c r="G432" s="1226"/>
      <c r="H432" s="1225"/>
      <c r="I432" s="1225"/>
      <c r="J432" s="1225"/>
      <c r="K432" s="1225"/>
      <c r="L432" s="1201"/>
      <c r="M432" s="1201"/>
      <c r="N432" s="1201"/>
      <c r="O432" s="1201"/>
      <c r="P432" s="1201"/>
      <c r="Q432" s="1201"/>
      <c r="R432" s="1201"/>
      <c r="S432" s="1201"/>
      <c r="T432" s="1201"/>
      <c r="U432" s="1201"/>
      <c r="V432" s="1201"/>
      <c r="W432" s="1201"/>
      <c r="X432" s="1201"/>
      <c r="Y432" s="1201"/>
      <c r="Z432" s="1201"/>
      <c r="AA432" s="1201"/>
      <c r="AB432" s="1201"/>
      <c r="AC432" s="1201"/>
      <c r="AD432" s="1201"/>
      <c r="AE432" s="1201"/>
      <c r="AF432" s="1201"/>
      <c r="AG432" s="1201"/>
      <c r="AH432" s="1201"/>
    </row>
    <row r="433" spans="1:34">
      <c r="A433" s="1225"/>
      <c r="B433" s="1225"/>
      <c r="C433" s="1225"/>
      <c r="D433" s="1225"/>
      <c r="E433" s="1225"/>
      <c r="F433" s="1225"/>
      <c r="G433" s="1226"/>
      <c r="H433" s="1225"/>
      <c r="I433" s="1225"/>
      <c r="J433" s="1225"/>
      <c r="K433" s="1225"/>
      <c r="L433" s="1201"/>
      <c r="M433" s="1201"/>
      <c r="N433" s="1201"/>
      <c r="O433" s="1201"/>
      <c r="P433" s="1201"/>
      <c r="Q433" s="1201"/>
      <c r="R433" s="1201"/>
      <c r="S433" s="1201"/>
      <c r="T433" s="1201"/>
      <c r="U433" s="1201"/>
      <c r="V433" s="1201"/>
      <c r="W433" s="1201"/>
      <c r="X433" s="1201"/>
      <c r="Y433" s="1201"/>
      <c r="Z433" s="1201"/>
      <c r="AA433" s="1201"/>
      <c r="AB433" s="1201"/>
      <c r="AC433" s="1201"/>
      <c r="AD433" s="1201"/>
      <c r="AE433" s="1201"/>
      <c r="AF433" s="1201"/>
      <c r="AG433" s="1201"/>
      <c r="AH433" s="1201"/>
    </row>
    <row r="434" spans="1:34">
      <c r="A434" s="1225"/>
      <c r="B434" s="1225"/>
      <c r="C434" s="1225"/>
      <c r="D434" s="1225"/>
      <c r="E434" s="1225"/>
      <c r="F434" s="1225"/>
      <c r="G434" s="1226"/>
      <c r="H434" s="1225"/>
      <c r="I434" s="1225"/>
      <c r="J434" s="1225"/>
      <c r="K434" s="1225"/>
      <c r="L434" s="1201"/>
      <c r="M434" s="1201"/>
      <c r="N434" s="1201"/>
      <c r="O434" s="1201"/>
      <c r="P434" s="1201"/>
      <c r="Q434" s="1201"/>
      <c r="R434" s="1201"/>
      <c r="S434" s="1201"/>
      <c r="T434" s="1201"/>
      <c r="U434" s="1201"/>
      <c r="V434" s="1201"/>
      <c r="W434" s="1201"/>
      <c r="X434" s="1201"/>
      <c r="Y434" s="1201"/>
      <c r="Z434" s="1201"/>
      <c r="AA434" s="1201"/>
      <c r="AB434" s="1201"/>
      <c r="AC434" s="1201"/>
      <c r="AD434" s="1201"/>
      <c r="AE434" s="1201"/>
      <c r="AF434" s="1201"/>
      <c r="AG434" s="1201"/>
      <c r="AH434" s="1201"/>
    </row>
    <row r="435" spans="1:34">
      <c r="A435" s="1225"/>
      <c r="B435" s="1225"/>
      <c r="C435" s="1225"/>
      <c r="D435" s="1225"/>
      <c r="E435" s="1225"/>
      <c r="F435" s="1225"/>
      <c r="G435" s="1226"/>
      <c r="H435" s="1225"/>
      <c r="I435" s="1225"/>
      <c r="J435" s="1225"/>
      <c r="K435" s="1225"/>
      <c r="L435" s="1201"/>
      <c r="M435" s="1201"/>
      <c r="N435" s="1201"/>
      <c r="O435" s="1201"/>
      <c r="P435" s="1201"/>
      <c r="Q435" s="1201"/>
      <c r="R435" s="1201"/>
      <c r="S435" s="1201"/>
      <c r="T435" s="1201"/>
      <c r="U435" s="1201"/>
      <c r="V435" s="1201"/>
      <c r="W435" s="1201"/>
      <c r="X435" s="1201"/>
      <c r="Y435" s="1201"/>
      <c r="Z435" s="1201"/>
      <c r="AA435" s="1201"/>
      <c r="AB435" s="1201"/>
      <c r="AC435" s="1201"/>
      <c r="AD435" s="1201"/>
      <c r="AE435" s="1201"/>
      <c r="AF435" s="1201"/>
      <c r="AG435" s="1201"/>
      <c r="AH435" s="1201"/>
    </row>
    <row r="436" spans="1:34">
      <c r="A436" s="1225"/>
      <c r="B436" s="1225"/>
      <c r="C436" s="1225"/>
      <c r="D436" s="1225"/>
      <c r="E436" s="1225"/>
      <c r="F436" s="1225"/>
      <c r="G436" s="1226"/>
      <c r="H436" s="1225"/>
      <c r="I436" s="1225"/>
      <c r="J436" s="1225"/>
      <c r="K436" s="1225"/>
      <c r="L436" s="1201"/>
      <c r="M436" s="1201"/>
      <c r="N436" s="1201"/>
      <c r="O436" s="1201"/>
      <c r="P436" s="1201"/>
      <c r="Q436" s="1201"/>
      <c r="R436" s="1201"/>
      <c r="S436" s="1201"/>
      <c r="T436" s="1201"/>
      <c r="U436" s="1201"/>
      <c r="V436" s="1201"/>
      <c r="W436" s="1201"/>
      <c r="X436" s="1201"/>
      <c r="Y436" s="1201"/>
      <c r="Z436" s="1201"/>
      <c r="AA436" s="1201"/>
      <c r="AB436" s="1201"/>
      <c r="AC436" s="1201"/>
      <c r="AD436" s="1201"/>
      <c r="AE436" s="1201"/>
      <c r="AF436" s="1201"/>
      <c r="AG436" s="1201"/>
      <c r="AH436" s="1201"/>
    </row>
    <row r="437" spans="1:34">
      <c r="A437" s="1225"/>
      <c r="B437" s="1225"/>
      <c r="C437" s="1225"/>
      <c r="D437" s="1225"/>
      <c r="E437" s="1225"/>
      <c r="F437" s="1225"/>
      <c r="G437" s="1226"/>
      <c r="H437" s="1225"/>
      <c r="I437" s="1225"/>
      <c r="J437" s="1225"/>
      <c r="K437" s="1225"/>
      <c r="L437" s="1201"/>
      <c r="M437" s="1201"/>
      <c r="N437" s="1201"/>
      <c r="O437" s="1201"/>
      <c r="P437" s="1201"/>
      <c r="Q437" s="1201"/>
      <c r="R437" s="1201"/>
      <c r="S437" s="1201"/>
      <c r="T437" s="1201"/>
      <c r="U437" s="1201"/>
      <c r="V437" s="1201"/>
      <c r="W437" s="1201"/>
      <c r="X437" s="1201"/>
      <c r="Y437" s="1201"/>
      <c r="Z437" s="1201"/>
      <c r="AA437" s="1201"/>
      <c r="AB437" s="1201"/>
      <c r="AC437" s="1201"/>
      <c r="AD437" s="1201"/>
      <c r="AE437" s="1201"/>
      <c r="AF437" s="1201"/>
      <c r="AG437" s="1201"/>
      <c r="AH437" s="1201"/>
    </row>
    <row r="438" spans="1:34">
      <c r="A438" s="1225"/>
      <c r="B438" s="1225"/>
      <c r="C438" s="1225"/>
      <c r="D438" s="1225"/>
      <c r="E438" s="1225"/>
      <c r="F438" s="1225"/>
      <c r="G438" s="1226"/>
      <c r="H438" s="1225"/>
      <c r="I438" s="1225"/>
      <c r="J438" s="1225"/>
      <c r="K438" s="1225"/>
      <c r="L438" s="1201"/>
      <c r="M438" s="1201"/>
      <c r="N438" s="1201"/>
      <c r="O438" s="1201"/>
      <c r="P438" s="1201"/>
      <c r="Q438" s="1201"/>
      <c r="R438" s="1201"/>
      <c r="S438" s="1201"/>
      <c r="T438" s="1201"/>
      <c r="U438" s="1201"/>
      <c r="V438" s="1201"/>
      <c r="W438" s="1201"/>
      <c r="X438" s="1201"/>
      <c r="Y438" s="1201"/>
      <c r="Z438" s="1201"/>
      <c r="AA438" s="1201"/>
      <c r="AB438" s="1201"/>
      <c r="AC438" s="1201"/>
      <c r="AD438" s="1201"/>
      <c r="AE438" s="1201"/>
      <c r="AF438" s="1201"/>
      <c r="AG438" s="1201"/>
      <c r="AH438" s="1201"/>
    </row>
    <row r="439" spans="1:34">
      <c r="A439" s="1225"/>
      <c r="B439" s="1225"/>
      <c r="C439" s="1225"/>
      <c r="D439" s="1225"/>
      <c r="E439" s="1225"/>
      <c r="F439" s="1225"/>
      <c r="G439" s="1226"/>
      <c r="H439" s="1225"/>
      <c r="I439" s="1225"/>
      <c r="J439" s="1225"/>
      <c r="K439" s="1225"/>
      <c r="L439" s="1201"/>
      <c r="M439" s="1201"/>
      <c r="N439" s="1201"/>
      <c r="O439" s="1201"/>
      <c r="P439" s="1201"/>
      <c r="Q439" s="1201"/>
      <c r="R439" s="1201"/>
      <c r="S439" s="1201"/>
      <c r="T439" s="1201"/>
      <c r="U439" s="1201"/>
      <c r="V439" s="1201"/>
      <c r="W439" s="1201"/>
      <c r="X439" s="1201"/>
      <c r="Y439" s="1201"/>
      <c r="Z439" s="1201"/>
      <c r="AA439" s="1201"/>
      <c r="AB439" s="1201"/>
      <c r="AC439" s="1201"/>
      <c r="AD439" s="1201"/>
      <c r="AE439" s="1201"/>
      <c r="AF439" s="1201"/>
      <c r="AG439" s="1201"/>
      <c r="AH439" s="1201"/>
    </row>
    <row r="440" spans="1:34">
      <c r="A440" s="1225"/>
      <c r="B440" s="1225"/>
      <c r="C440" s="1225"/>
      <c r="D440" s="1225"/>
      <c r="E440" s="1225"/>
      <c r="F440" s="1225"/>
      <c r="G440" s="1226"/>
      <c r="H440" s="1225"/>
      <c r="I440" s="1225"/>
      <c r="J440" s="1225"/>
      <c r="K440" s="1225"/>
      <c r="L440" s="1201"/>
      <c r="M440" s="1201"/>
      <c r="N440" s="1201"/>
      <c r="O440" s="1201"/>
      <c r="P440" s="1201"/>
      <c r="Q440" s="1201"/>
      <c r="R440" s="1201"/>
      <c r="S440" s="1201"/>
      <c r="T440" s="1201"/>
      <c r="U440" s="1201"/>
      <c r="V440" s="1201"/>
      <c r="W440" s="1201"/>
      <c r="X440" s="1201"/>
      <c r="Y440" s="1201"/>
      <c r="Z440" s="1201"/>
      <c r="AA440" s="1201"/>
      <c r="AB440" s="1201"/>
      <c r="AC440" s="1201"/>
      <c r="AD440" s="1201"/>
      <c r="AE440" s="1201"/>
      <c r="AF440" s="1201"/>
      <c r="AG440" s="1201"/>
      <c r="AH440" s="1201"/>
    </row>
    <row r="441" spans="1:34">
      <c r="A441" s="1225"/>
      <c r="B441" s="1225"/>
      <c r="C441" s="1225"/>
      <c r="D441" s="1225"/>
      <c r="E441" s="1225"/>
      <c r="F441" s="1225"/>
      <c r="G441" s="1226"/>
      <c r="H441" s="1225"/>
      <c r="I441" s="1225"/>
      <c r="J441" s="1225"/>
      <c r="K441" s="1225"/>
      <c r="L441" s="1201"/>
      <c r="M441" s="1201"/>
      <c r="N441" s="1201"/>
      <c r="O441" s="1201"/>
      <c r="P441" s="1201"/>
      <c r="Q441" s="1201"/>
      <c r="R441" s="1201"/>
      <c r="S441" s="1201"/>
      <c r="T441" s="1201"/>
      <c r="U441" s="1201"/>
      <c r="V441" s="1201"/>
      <c r="W441" s="1201"/>
      <c r="X441" s="1201"/>
      <c r="Y441" s="1201"/>
      <c r="Z441" s="1201"/>
      <c r="AA441" s="1201"/>
      <c r="AB441" s="1201"/>
      <c r="AC441" s="1201"/>
      <c r="AD441" s="1201"/>
      <c r="AE441" s="1201"/>
      <c r="AF441" s="1201"/>
      <c r="AG441" s="1201"/>
      <c r="AH441" s="1201"/>
    </row>
    <row r="442" spans="1:34">
      <c r="A442" s="1225"/>
      <c r="B442" s="1225"/>
      <c r="C442" s="1225"/>
      <c r="D442" s="1225"/>
      <c r="E442" s="1225"/>
      <c r="F442" s="1225"/>
      <c r="G442" s="1226"/>
      <c r="H442" s="1225"/>
      <c r="I442" s="1225"/>
      <c r="J442" s="1225"/>
      <c r="K442" s="1225"/>
      <c r="L442" s="1201"/>
      <c r="M442" s="1201"/>
      <c r="N442" s="1201"/>
      <c r="O442" s="1201"/>
      <c r="P442" s="1201"/>
      <c r="Q442" s="1201"/>
      <c r="R442" s="1201"/>
      <c r="S442" s="1201"/>
      <c r="T442" s="1201"/>
      <c r="U442" s="1201"/>
      <c r="V442" s="1201"/>
      <c r="W442" s="1201"/>
      <c r="X442" s="1201"/>
      <c r="Y442" s="1201"/>
      <c r="Z442" s="1201"/>
      <c r="AA442" s="1201"/>
      <c r="AB442" s="1201"/>
      <c r="AC442" s="1201"/>
      <c r="AD442" s="1201"/>
      <c r="AE442" s="1201"/>
      <c r="AF442" s="1201"/>
      <c r="AG442" s="1201"/>
      <c r="AH442" s="1201"/>
    </row>
    <row r="443" spans="1:34">
      <c r="A443" s="1225"/>
      <c r="B443" s="1225"/>
      <c r="C443" s="1225"/>
      <c r="D443" s="1225"/>
      <c r="E443" s="1225"/>
      <c r="F443" s="1225"/>
      <c r="G443" s="1226"/>
      <c r="H443" s="1225"/>
      <c r="I443" s="1225"/>
      <c r="J443" s="1225"/>
      <c r="K443" s="1225"/>
      <c r="L443" s="1201"/>
      <c r="M443" s="1201"/>
      <c r="N443" s="1201"/>
      <c r="O443" s="1201"/>
      <c r="P443" s="1201"/>
      <c r="Q443" s="1201"/>
      <c r="R443" s="1201"/>
      <c r="S443" s="1201"/>
      <c r="T443" s="1201"/>
      <c r="U443" s="1201"/>
      <c r="V443" s="1201"/>
      <c r="W443" s="1201"/>
      <c r="X443" s="1201"/>
      <c r="Y443" s="1201"/>
      <c r="Z443" s="1201"/>
      <c r="AA443" s="1201"/>
      <c r="AB443" s="1201"/>
      <c r="AC443" s="1201"/>
      <c r="AD443" s="1201"/>
      <c r="AE443" s="1201"/>
      <c r="AF443" s="1201"/>
      <c r="AG443" s="1201"/>
      <c r="AH443" s="1201"/>
    </row>
    <row r="444" spans="1:34">
      <c r="A444" s="1225"/>
      <c r="B444" s="1225"/>
      <c r="C444" s="1225"/>
      <c r="D444" s="1225"/>
      <c r="E444" s="1225"/>
      <c r="F444" s="1225"/>
      <c r="G444" s="1226"/>
      <c r="H444" s="1225"/>
      <c r="I444" s="1225"/>
      <c r="J444" s="1225"/>
      <c r="K444" s="1225"/>
      <c r="L444" s="1201"/>
      <c r="M444" s="1201"/>
      <c r="N444" s="1201"/>
      <c r="O444" s="1201"/>
      <c r="P444" s="1201"/>
      <c r="Q444" s="1201"/>
      <c r="R444" s="1201"/>
      <c r="S444" s="1201"/>
      <c r="T444" s="1201"/>
      <c r="U444" s="1201"/>
      <c r="V444" s="1201"/>
      <c r="W444" s="1201"/>
      <c r="X444" s="1201"/>
      <c r="Y444" s="1201"/>
      <c r="Z444" s="1201"/>
      <c r="AA444" s="1201"/>
      <c r="AB444" s="1201"/>
      <c r="AC444" s="1201"/>
      <c r="AD444" s="1201"/>
      <c r="AE444" s="1201"/>
      <c r="AF444" s="1201"/>
      <c r="AG444" s="1201"/>
      <c r="AH444" s="1201"/>
    </row>
    <row r="445" spans="1:34">
      <c r="A445" s="1225"/>
      <c r="B445" s="1225"/>
      <c r="C445" s="1225"/>
      <c r="D445" s="1225"/>
      <c r="E445" s="1225"/>
      <c r="F445" s="1225"/>
      <c r="G445" s="1226"/>
      <c r="H445" s="1225"/>
      <c r="I445" s="1225"/>
      <c r="J445" s="1225"/>
      <c r="K445" s="1225"/>
      <c r="L445" s="1201"/>
      <c r="M445" s="1201"/>
      <c r="N445" s="1201"/>
      <c r="O445" s="1201"/>
      <c r="P445" s="1201"/>
      <c r="Q445" s="1201"/>
      <c r="R445" s="1201"/>
      <c r="S445" s="1201"/>
      <c r="T445" s="1201"/>
      <c r="U445" s="1201"/>
      <c r="V445" s="1201"/>
      <c r="W445" s="1201"/>
      <c r="X445" s="1201"/>
      <c r="Y445" s="1201"/>
      <c r="Z445" s="1201"/>
      <c r="AA445" s="1201"/>
      <c r="AB445" s="1201"/>
      <c r="AC445" s="1201"/>
      <c r="AD445" s="1201"/>
      <c r="AE445" s="1201"/>
      <c r="AF445" s="1201"/>
      <c r="AG445" s="1201"/>
      <c r="AH445" s="1201"/>
    </row>
    <row r="446" spans="1:34">
      <c r="A446" s="1225"/>
      <c r="B446" s="1225"/>
      <c r="C446" s="1225"/>
      <c r="D446" s="1225"/>
      <c r="E446" s="1225"/>
      <c r="F446" s="1225"/>
      <c r="G446" s="1226"/>
      <c r="H446" s="1225"/>
      <c r="I446" s="1225"/>
      <c r="J446" s="1225"/>
      <c r="K446" s="1225"/>
      <c r="L446" s="1201"/>
      <c r="M446" s="1201"/>
      <c r="N446" s="1201"/>
      <c r="O446" s="1201"/>
      <c r="P446" s="1201"/>
      <c r="Q446" s="1201"/>
      <c r="R446" s="1201"/>
      <c r="S446" s="1201"/>
      <c r="T446" s="1201"/>
      <c r="U446" s="1201"/>
      <c r="V446" s="1201"/>
      <c r="W446" s="1201"/>
      <c r="X446" s="1201"/>
      <c r="Y446" s="1201"/>
      <c r="Z446" s="1201"/>
      <c r="AA446" s="1201"/>
      <c r="AB446" s="1201"/>
      <c r="AC446" s="1201"/>
      <c r="AD446" s="1201"/>
      <c r="AE446" s="1201"/>
      <c r="AF446" s="1201"/>
      <c r="AG446" s="1201"/>
      <c r="AH446" s="1201"/>
    </row>
    <row r="447" spans="1:34">
      <c r="A447" s="1225"/>
      <c r="B447" s="1225"/>
      <c r="C447" s="1225"/>
      <c r="D447" s="1225"/>
      <c r="E447" s="1225"/>
      <c r="F447" s="1225"/>
      <c r="G447" s="1226"/>
      <c r="H447" s="1225"/>
      <c r="I447" s="1225"/>
      <c r="J447" s="1225"/>
      <c r="K447" s="1225"/>
      <c r="L447" s="1201"/>
      <c r="M447" s="1201"/>
      <c r="N447" s="1201"/>
      <c r="O447" s="1201"/>
      <c r="P447" s="1201"/>
      <c r="Q447" s="1201"/>
      <c r="R447" s="1201"/>
      <c r="S447" s="1201"/>
      <c r="T447" s="1201"/>
      <c r="U447" s="1201"/>
      <c r="V447" s="1201"/>
      <c r="W447" s="1201"/>
      <c r="X447" s="1201"/>
      <c r="Y447" s="1201"/>
      <c r="Z447" s="1201"/>
      <c r="AA447" s="1201"/>
      <c r="AB447" s="1201"/>
      <c r="AC447" s="1201"/>
      <c r="AD447" s="1201"/>
      <c r="AE447" s="1201"/>
      <c r="AF447" s="1201"/>
      <c r="AG447" s="1201"/>
      <c r="AH447" s="1201"/>
    </row>
    <row r="448" spans="1:34">
      <c r="A448" s="1225"/>
      <c r="B448" s="1225"/>
      <c r="C448" s="1225"/>
      <c r="D448" s="1225"/>
      <c r="E448" s="1225"/>
      <c r="F448" s="1225"/>
      <c r="G448" s="1226"/>
      <c r="H448" s="1225"/>
      <c r="I448" s="1225"/>
      <c r="J448" s="1225"/>
      <c r="K448" s="1225"/>
      <c r="L448" s="1201"/>
      <c r="M448" s="1201"/>
      <c r="N448" s="1201"/>
      <c r="O448" s="1201"/>
      <c r="P448" s="1201"/>
      <c r="Q448" s="1201"/>
      <c r="R448" s="1201"/>
      <c r="S448" s="1201"/>
      <c r="T448" s="1201"/>
      <c r="U448" s="1201"/>
      <c r="V448" s="1201"/>
      <c r="W448" s="1201"/>
      <c r="X448" s="1201"/>
      <c r="Y448" s="1201"/>
      <c r="Z448" s="1201"/>
      <c r="AA448" s="1201"/>
      <c r="AB448" s="1201"/>
      <c r="AC448" s="1201"/>
      <c r="AD448" s="1201"/>
      <c r="AE448" s="1201"/>
      <c r="AF448" s="1201"/>
      <c r="AG448" s="1201"/>
      <c r="AH448" s="1201"/>
    </row>
    <row r="449" spans="1:34">
      <c r="A449" s="1225"/>
      <c r="B449" s="1225"/>
      <c r="C449" s="1225"/>
      <c r="D449" s="1225"/>
      <c r="E449" s="1225"/>
      <c r="F449" s="1225"/>
      <c r="G449" s="1226"/>
      <c r="H449" s="1225"/>
      <c r="I449" s="1225"/>
      <c r="J449" s="1225"/>
      <c r="K449" s="1225"/>
      <c r="L449" s="1201"/>
      <c r="M449" s="1201"/>
      <c r="N449" s="1201"/>
      <c r="O449" s="1201"/>
      <c r="P449" s="1201"/>
      <c r="Q449" s="1201"/>
      <c r="R449" s="1201"/>
      <c r="S449" s="1201"/>
      <c r="T449" s="1201"/>
      <c r="U449" s="1201"/>
      <c r="V449" s="1201"/>
      <c r="W449" s="1201"/>
      <c r="X449" s="1201"/>
      <c r="Y449" s="1201"/>
      <c r="Z449" s="1201"/>
      <c r="AA449" s="1201"/>
      <c r="AB449" s="1201"/>
      <c r="AC449" s="1201"/>
      <c r="AD449" s="1201"/>
      <c r="AE449" s="1201"/>
      <c r="AF449" s="1201"/>
      <c r="AG449" s="1201"/>
      <c r="AH449" s="1201"/>
    </row>
    <row r="450" spans="1:34">
      <c r="A450" s="1225"/>
      <c r="B450" s="1225"/>
      <c r="C450" s="1225"/>
      <c r="D450" s="1225"/>
      <c r="E450" s="1225"/>
      <c r="F450" s="1225"/>
      <c r="G450" s="1226"/>
      <c r="H450" s="1225"/>
      <c r="I450" s="1225"/>
      <c r="J450" s="1225"/>
      <c r="K450" s="1225"/>
      <c r="L450" s="1201"/>
      <c r="M450" s="1201"/>
      <c r="N450" s="1201"/>
      <c r="O450" s="1201"/>
      <c r="P450" s="1201"/>
      <c r="Q450" s="1201"/>
      <c r="R450" s="1201"/>
      <c r="S450" s="1201"/>
      <c r="T450" s="1201"/>
      <c r="U450" s="1201"/>
      <c r="V450" s="1201"/>
      <c r="W450" s="1201"/>
      <c r="X450" s="1201"/>
      <c r="Y450" s="1201"/>
      <c r="Z450" s="1201"/>
      <c r="AA450" s="1201"/>
      <c r="AB450" s="1201"/>
      <c r="AC450" s="1201"/>
      <c r="AD450" s="1201"/>
      <c r="AE450" s="1201"/>
      <c r="AF450" s="1201"/>
      <c r="AG450" s="1201"/>
      <c r="AH450" s="1201"/>
    </row>
    <row r="451" spans="1:34">
      <c r="A451" s="1225"/>
      <c r="B451" s="1225"/>
      <c r="C451" s="1225"/>
      <c r="D451" s="1225"/>
      <c r="E451" s="1225"/>
      <c r="F451" s="1225"/>
      <c r="G451" s="1226"/>
      <c r="H451" s="1225"/>
      <c r="I451" s="1225"/>
      <c r="J451" s="1225"/>
      <c r="K451" s="1225"/>
      <c r="L451" s="1201"/>
      <c r="M451" s="1201"/>
      <c r="N451" s="1201"/>
      <c r="O451" s="1201"/>
      <c r="P451" s="1201"/>
      <c r="Q451" s="1201"/>
      <c r="R451" s="1201"/>
      <c r="S451" s="1201"/>
      <c r="T451" s="1201"/>
      <c r="U451" s="1201"/>
      <c r="V451" s="1201"/>
      <c r="W451" s="1201"/>
      <c r="X451" s="1201"/>
      <c r="Y451" s="1201"/>
      <c r="Z451" s="1201"/>
      <c r="AA451" s="1201"/>
      <c r="AB451" s="1201"/>
      <c r="AC451" s="1201"/>
      <c r="AD451" s="1201"/>
      <c r="AE451" s="1201"/>
      <c r="AF451" s="1201"/>
      <c r="AG451" s="1201"/>
      <c r="AH451" s="1201"/>
    </row>
    <row r="452" spans="1:34">
      <c r="A452" s="1225"/>
      <c r="B452" s="1225"/>
      <c r="C452" s="1225"/>
      <c r="D452" s="1225"/>
      <c r="E452" s="1225"/>
      <c r="F452" s="1225"/>
      <c r="G452" s="1226"/>
      <c r="H452" s="1225"/>
      <c r="I452" s="1225"/>
      <c r="J452" s="1225"/>
      <c r="K452" s="1225"/>
      <c r="L452" s="1201"/>
      <c r="M452" s="1201"/>
      <c r="N452" s="1201"/>
      <c r="O452" s="1201"/>
      <c r="P452" s="1201"/>
      <c r="Q452" s="1201"/>
      <c r="R452" s="1201"/>
      <c r="S452" s="1201"/>
      <c r="T452" s="1201"/>
      <c r="U452" s="1201"/>
      <c r="V452" s="1201"/>
      <c r="W452" s="1201"/>
      <c r="X452" s="1201"/>
      <c r="Y452" s="1201"/>
      <c r="Z452" s="1201"/>
      <c r="AA452" s="1201"/>
      <c r="AB452" s="1201"/>
      <c r="AC452" s="1201"/>
      <c r="AD452" s="1201"/>
      <c r="AE452" s="1201"/>
      <c r="AF452" s="1201"/>
      <c r="AG452" s="1201"/>
      <c r="AH452" s="1201"/>
    </row>
    <row r="453" spans="1:34">
      <c r="A453" s="1225"/>
      <c r="B453" s="1225"/>
      <c r="C453" s="1225"/>
      <c r="D453" s="1225"/>
      <c r="E453" s="1225"/>
      <c r="F453" s="1225"/>
      <c r="G453" s="1226"/>
      <c r="H453" s="1225"/>
      <c r="I453" s="1225"/>
      <c r="J453" s="1225"/>
      <c r="K453" s="1225"/>
      <c r="L453" s="1201"/>
      <c r="M453" s="1201"/>
      <c r="N453" s="1201"/>
      <c r="O453" s="1201"/>
      <c r="P453" s="1201"/>
      <c r="Q453" s="1201"/>
      <c r="R453" s="1201"/>
      <c r="S453" s="1201"/>
      <c r="T453" s="1201"/>
      <c r="U453" s="1201"/>
      <c r="V453" s="1201"/>
      <c r="W453" s="1201"/>
      <c r="X453" s="1201"/>
      <c r="Y453" s="1201"/>
      <c r="Z453" s="1201"/>
      <c r="AA453" s="1201"/>
      <c r="AB453" s="1201"/>
      <c r="AC453" s="1201"/>
      <c r="AD453" s="1201"/>
      <c r="AE453" s="1201"/>
      <c r="AF453" s="1201"/>
      <c r="AG453" s="1201"/>
      <c r="AH453" s="1201"/>
    </row>
    <row r="454" spans="1:34">
      <c r="A454" s="1225"/>
      <c r="B454" s="1225"/>
      <c r="C454" s="1225"/>
      <c r="D454" s="1225"/>
      <c r="E454" s="1225"/>
      <c r="F454" s="1225"/>
      <c r="G454" s="1226"/>
      <c r="H454" s="1225"/>
      <c r="I454" s="1225"/>
      <c r="J454" s="1225"/>
      <c r="K454" s="1225"/>
      <c r="L454" s="1201"/>
      <c r="M454" s="1201"/>
      <c r="N454" s="1201"/>
      <c r="O454" s="1201"/>
      <c r="P454" s="1201"/>
      <c r="Q454" s="1201"/>
      <c r="R454" s="1201"/>
      <c r="S454" s="1201"/>
      <c r="T454" s="1201"/>
      <c r="U454" s="1201"/>
      <c r="V454" s="1201"/>
      <c r="W454" s="1201"/>
      <c r="X454" s="1201"/>
      <c r="Y454" s="1201"/>
      <c r="Z454" s="1201"/>
      <c r="AA454" s="1201"/>
      <c r="AB454" s="1201"/>
      <c r="AC454" s="1201"/>
      <c r="AD454" s="1201"/>
      <c r="AE454" s="1201"/>
      <c r="AF454" s="1201"/>
      <c r="AG454" s="1201"/>
      <c r="AH454" s="1201"/>
    </row>
    <row r="455" spans="1:34">
      <c r="A455" s="1225"/>
      <c r="B455" s="1225"/>
      <c r="C455" s="1225"/>
      <c r="D455" s="1225"/>
      <c r="E455" s="1225"/>
      <c r="F455" s="1225"/>
      <c r="G455" s="1226"/>
      <c r="H455" s="1225"/>
      <c r="I455" s="1225"/>
      <c r="J455" s="1225"/>
      <c r="K455" s="1225"/>
      <c r="L455" s="1201"/>
      <c r="M455" s="1201"/>
      <c r="N455" s="1201"/>
      <c r="O455" s="1201"/>
      <c r="P455" s="1201"/>
      <c r="Q455" s="1201"/>
      <c r="R455" s="1201"/>
      <c r="S455" s="1201"/>
      <c r="T455" s="1201"/>
      <c r="U455" s="1201"/>
      <c r="V455" s="1201"/>
      <c r="W455" s="1201"/>
      <c r="X455" s="1201"/>
      <c r="Y455" s="1201"/>
      <c r="Z455" s="1201"/>
      <c r="AA455" s="1201"/>
      <c r="AB455" s="1201"/>
      <c r="AC455" s="1201"/>
      <c r="AD455" s="1201"/>
      <c r="AE455" s="1201"/>
      <c r="AF455" s="1201"/>
      <c r="AG455" s="1201"/>
      <c r="AH455" s="1201"/>
    </row>
    <row r="456" spans="1:34">
      <c r="A456" s="1225"/>
      <c r="B456" s="1225"/>
      <c r="C456" s="1225"/>
      <c r="D456" s="1225"/>
      <c r="E456" s="1225"/>
      <c r="F456" s="1225"/>
      <c r="G456" s="1226"/>
      <c r="H456" s="1225"/>
      <c r="I456" s="1225"/>
      <c r="J456" s="1225"/>
      <c r="K456" s="1225"/>
      <c r="L456" s="1201"/>
      <c r="M456" s="1201"/>
      <c r="N456" s="1201"/>
      <c r="O456" s="1201"/>
      <c r="P456" s="1201"/>
      <c r="Q456" s="1201"/>
      <c r="R456" s="1201"/>
      <c r="S456" s="1201"/>
      <c r="T456" s="1201"/>
      <c r="U456" s="1201"/>
      <c r="V456" s="1201"/>
      <c r="W456" s="1201"/>
      <c r="X456" s="1201"/>
      <c r="Y456" s="1201"/>
      <c r="Z456" s="1201"/>
      <c r="AA456" s="1201"/>
      <c r="AB456" s="1201"/>
      <c r="AC456" s="1201"/>
      <c r="AD456" s="1201"/>
      <c r="AE456" s="1201"/>
      <c r="AF456" s="1201"/>
      <c r="AG456" s="1201"/>
      <c r="AH456" s="1201"/>
    </row>
    <row r="457" spans="1:34">
      <c r="A457" s="1225"/>
      <c r="B457" s="1225"/>
      <c r="C457" s="1225"/>
      <c r="D457" s="1225"/>
      <c r="E457" s="1225"/>
      <c r="F457" s="1225"/>
      <c r="G457" s="1226"/>
      <c r="H457" s="1225"/>
      <c r="I457" s="1225"/>
      <c r="J457" s="1225"/>
      <c r="K457" s="1225"/>
      <c r="L457" s="1201"/>
      <c r="M457" s="1201"/>
      <c r="N457" s="1201"/>
      <c r="O457" s="1201"/>
      <c r="P457" s="1201"/>
      <c r="Q457" s="1201"/>
      <c r="R457" s="1201"/>
      <c r="S457" s="1201"/>
      <c r="T457" s="1201"/>
      <c r="U457" s="1201"/>
      <c r="V457" s="1201"/>
      <c r="W457" s="1201"/>
      <c r="X457" s="1201"/>
      <c r="Y457" s="1201"/>
      <c r="Z457" s="1201"/>
      <c r="AA457" s="1201"/>
      <c r="AB457" s="1201"/>
      <c r="AC457" s="1201"/>
      <c r="AD457" s="1201"/>
      <c r="AE457" s="1201"/>
      <c r="AF457" s="1201"/>
      <c r="AG457" s="1201"/>
      <c r="AH457" s="1201"/>
    </row>
    <row r="458" spans="1:34">
      <c r="A458" s="1225"/>
      <c r="B458" s="1225"/>
      <c r="C458" s="1225"/>
      <c r="D458" s="1225"/>
      <c r="E458" s="1225"/>
      <c r="F458" s="1225"/>
      <c r="G458" s="1226"/>
      <c r="H458" s="1225"/>
      <c r="I458" s="1225"/>
      <c r="J458" s="1225"/>
      <c r="K458" s="1225"/>
      <c r="L458" s="1201"/>
      <c r="M458" s="1201"/>
      <c r="N458" s="1201"/>
      <c r="O458" s="1201"/>
      <c r="P458" s="1201"/>
      <c r="Q458" s="1201"/>
      <c r="R458" s="1201"/>
      <c r="S458" s="1201"/>
      <c r="T458" s="1201"/>
      <c r="U458" s="1201"/>
      <c r="V458" s="1201"/>
      <c r="W458" s="1201"/>
      <c r="X458" s="1201"/>
      <c r="Y458" s="1201"/>
      <c r="Z458" s="1201"/>
      <c r="AA458" s="1201"/>
      <c r="AB458" s="1201"/>
      <c r="AC458" s="1201"/>
      <c r="AD458" s="1201"/>
      <c r="AE458" s="1201"/>
      <c r="AF458" s="1201"/>
      <c r="AG458" s="1201"/>
      <c r="AH458" s="1201"/>
    </row>
    <row r="459" spans="1:34">
      <c r="A459" s="1225"/>
      <c r="B459" s="1225"/>
      <c r="C459" s="1225"/>
      <c r="D459" s="1225"/>
      <c r="E459" s="1225"/>
      <c r="F459" s="1225"/>
      <c r="G459" s="1226"/>
      <c r="H459" s="1225"/>
      <c r="I459" s="1225"/>
      <c r="J459" s="1225"/>
      <c r="K459" s="1225"/>
      <c r="L459" s="1201"/>
      <c r="M459" s="1201"/>
      <c r="N459" s="1201"/>
      <c r="O459" s="1201"/>
      <c r="P459" s="1201"/>
      <c r="Q459" s="1201"/>
      <c r="R459" s="1201"/>
      <c r="S459" s="1201"/>
      <c r="T459" s="1201"/>
      <c r="U459" s="1201"/>
      <c r="V459" s="1201"/>
      <c r="W459" s="1201"/>
      <c r="X459" s="1201"/>
      <c r="Y459" s="1201"/>
      <c r="Z459" s="1201"/>
      <c r="AA459" s="1201"/>
      <c r="AB459" s="1201"/>
      <c r="AC459" s="1201"/>
      <c r="AD459" s="1201"/>
      <c r="AE459" s="1201"/>
      <c r="AF459" s="1201"/>
      <c r="AG459" s="1201"/>
      <c r="AH459" s="1201"/>
    </row>
    <row r="460" spans="1:34">
      <c r="A460" s="1225"/>
      <c r="B460" s="1225"/>
      <c r="C460" s="1225"/>
      <c r="D460" s="1225"/>
      <c r="E460" s="1225"/>
      <c r="F460" s="1225"/>
      <c r="G460" s="1226"/>
      <c r="H460" s="1225"/>
      <c r="I460" s="1225"/>
      <c r="J460" s="1225"/>
      <c r="K460" s="1225"/>
      <c r="L460" s="1201"/>
      <c r="M460" s="1201"/>
      <c r="N460" s="1201"/>
      <c r="O460" s="1201"/>
      <c r="P460" s="1201"/>
      <c r="Q460" s="1201"/>
      <c r="R460" s="1201"/>
      <c r="S460" s="1201"/>
      <c r="T460" s="1201"/>
      <c r="U460" s="1201"/>
      <c r="V460" s="1201"/>
      <c r="W460" s="1201"/>
      <c r="X460" s="1201"/>
      <c r="Y460" s="1201"/>
      <c r="Z460" s="1201"/>
      <c r="AA460" s="1201"/>
      <c r="AB460" s="1201"/>
      <c r="AC460" s="1201"/>
      <c r="AD460" s="1201"/>
      <c r="AE460" s="1201"/>
      <c r="AF460" s="1201"/>
      <c r="AG460" s="1201"/>
      <c r="AH460" s="1201"/>
    </row>
    <row r="461" spans="1:34">
      <c r="A461" s="1225"/>
      <c r="B461" s="1225"/>
      <c r="C461" s="1225"/>
      <c r="D461" s="1225"/>
      <c r="E461" s="1225"/>
      <c r="F461" s="1225"/>
      <c r="G461" s="1226"/>
      <c r="H461" s="1225"/>
      <c r="I461" s="1225"/>
      <c r="J461" s="1225"/>
      <c r="K461" s="1225"/>
      <c r="L461" s="1201"/>
      <c r="M461" s="1201"/>
      <c r="N461" s="1201"/>
      <c r="O461" s="1201"/>
      <c r="P461" s="1201"/>
      <c r="Q461" s="1201"/>
      <c r="R461" s="1201"/>
      <c r="S461" s="1201"/>
      <c r="T461" s="1201"/>
      <c r="U461" s="1201"/>
      <c r="V461" s="1201"/>
      <c r="W461" s="1201"/>
      <c r="X461" s="1201"/>
      <c r="Y461" s="1201"/>
      <c r="Z461" s="1201"/>
      <c r="AA461" s="1201"/>
      <c r="AB461" s="1201"/>
      <c r="AC461" s="1201"/>
      <c r="AD461" s="1201"/>
      <c r="AE461" s="1201"/>
      <c r="AF461" s="1201"/>
      <c r="AG461" s="1201"/>
      <c r="AH461" s="1201"/>
    </row>
    <row r="462" spans="1:34">
      <c r="A462" s="1225"/>
      <c r="B462" s="1225"/>
      <c r="C462" s="1225"/>
      <c r="D462" s="1225"/>
      <c r="E462" s="1225"/>
      <c r="F462" s="1225"/>
      <c r="G462" s="1226"/>
      <c r="H462" s="1225"/>
      <c r="I462" s="1225"/>
      <c r="J462" s="1225"/>
      <c r="K462" s="1225"/>
      <c r="L462" s="1201"/>
      <c r="M462" s="1201"/>
      <c r="N462" s="1201"/>
      <c r="O462" s="1201"/>
      <c r="P462" s="1201"/>
      <c r="Q462" s="1201"/>
      <c r="R462" s="1201"/>
      <c r="S462" s="1201"/>
      <c r="T462" s="1201"/>
      <c r="U462" s="1201"/>
      <c r="V462" s="1201"/>
      <c r="W462" s="1201"/>
      <c r="X462" s="1201"/>
      <c r="Y462" s="1201"/>
      <c r="Z462" s="1201"/>
      <c r="AA462" s="1201"/>
      <c r="AB462" s="1201"/>
      <c r="AC462" s="1201"/>
      <c r="AD462" s="1201"/>
      <c r="AE462" s="1201"/>
      <c r="AF462" s="1201"/>
      <c r="AG462" s="1201"/>
      <c r="AH462" s="1201"/>
    </row>
    <row r="463" spans="1:34">
      <c r="A463" s="1225"/>
      <c r="B463" s="1225"/>
      <c r="C463" s="1225"/>
      <c r="D463" s="1225"/>
      <c r="E463" s="1225"/>
      <c r="F463" s="1225"/>
      <c r="G463" s="1226"/>
      <c r="H463" s="1225"/>
      <c r="I463" s="1225"/>
      <c r="J463" s="1225"/>
      <c r="K463" s="1225"/>
      <c r="L463" s="1201"/>
      <c r="M463" s="1201"/>
      <c r="N463" s="1201"/>
      <c r="O463" s="1201"/>
      <c r="P463" s="1201"/>
      <c r="Q463" s="1201"/>
      <c r="R463" s="1201"/>
      <c r="S463" s="1201"/>
      <c r="T463" s="1201"/>
      <c r="U463" s="1201"/>
      <c r="V463" s="1201"/>
      <c r="W463" s="1201"/>
      <c r="X463" s="1201"/>
      <c r="Y463" s="1201"/>
      <c r="Z463" s="1201"/>
      <c r="AA463" s="1201"/>
      <c r="AB463" s="1201"/>
      <c r="AC463" s="1201"/>
      <c r="AD463" s="1201"/>
      <c r="AE463" s="1201"/>
      <c r="AF463" s="1201"/>
      <c r="AG463" s="1201"/>
      <c r="AH463" s="1201"/>
    </row>
    <row r="464" spans="1:34">
      <c r="A464" s="1225"/>
      <c r="B464" s="1225"/>
      <c r="C464" s="1225"/>
      <c r="D464" s="1225"/>
      <c r="E464" s="1225"/>
      <c r="F464" s="1225"/>
      <c r="G464" s="1226"/>
      <c r="H464" s="1225"/>
      <c r="I464" s="1225"/>
      <c r="J464" s="1225"/>
      <c r="K464" s="1225"/>
      <c r="L464" s="1201"/>
      <c r="M464" s="1201"/>
      <c r="N464" s="1201"/>
      <c r="O464" s="1201"/>
      <c r="P464" s="1201"/>
      <c r="Q464" s="1201"/>
      <c r="R464" s="1201"/>
      <c r="S464" s="1201"/>
      <c r="T464" s="1201"/>
      <c r="U464" s="1201"/>
      <c r="V464" s="1201"/>
      <c r="W464" s="1201"/>
      <c r="X464" s="1201"/>
      <c r="Y464" s="1201"/>
      <c r="Z464" s="1201"/>
      <c r="AA464" s="1201"/>
      <c r="AB464" s="1201"/>
      <c r="AC464" s="1201"/>
      <c r="AD464" s="1201"/>
      <c r="AE464" s="1201"/>
      <c r="AF464" s="1201"/>
      <c r="AG464" s="1201"/>
      <c r="AH464" s="1201"/>
    </row>
    <row r="465" spans="1:34">
      <c r="A465" s="1225"/>
      <c r="B465" s="1225"/>
      <c r="C465" s="1225"/>
      <c r="D465" s="1225"/>
      <c r="E465" s="1225"/>
      <c r="F465" s="1225"/>
      <c r="G465" s="1226"/>
      <c r="H465" s="1225"/>
      <c r="I465" s="1225"/>
      <c r="J465" s="1225"/>
      <c r="K465" s="1225"/>
      <c r="L465" s="1201"/>
      <c r="M465" s="1201"/>
      <c r="N465" s="1201"/>
      <c r="O465" s="1201"/>
      <c r="P465" s="1201"/>
      <c r="Q465" s="1201"/>
      <c r="R465" s="1201"/>
      <c r="S465" s="1201"/>
      <c r="T465" s="1201"/>
      <c r="U465" s="1201"/>
      <c r="V465" s="1201"/>
      <c r="W465" s="1201"/>
      <c r="X465" s="1201"/>
      <c r="Y465" s="1201"/>
      <c r="Z465" s="1201"/>
      <c r="AA465" s="1201"/>
      <c r="AB465" s="1201"/>
      <c r="AC465" s="1201"/>
      <c r="AD465" s="1201"/>
      <c r="AE465" s="1201"/>
      <c r="AF465" s="1201"/>
      <c r="AG465" s="1201"/>
      <c r="AH465" s="1201"/>
    </row>
    <row r="466" spans="1:34">
      <c r="A466" s="1225"/>
      <c r="B466" s="1225"/>
      <c r="C466" s="1225"/>
      <c r="D466" s="1225"/>
      <c r="E466" s="1225"/>
      <c r="F466" s="1225"/>
      <c r="G466" s="1226"/>
      <c r="H466" s="1225"/>
      <c r="I466" s="1225"/>
      <c r="J466" s="1225"/>
      <c r="K466" s="1225"/>
      <c r="L466" s="1201"/>
      <c r="M466" s="1201"/>
      <c r="N466" s="1201"/>
      <c r="O466" s="1201"/>
      <c r="P466" s="1201"/>
      <c r="Q466" s="1201"/>
      <c r="R466" s="1201"/>
      <c r="S466" s="1201"/>
      <c r="T466" s="1201"/>
      <c r="U466" s="1201"/>
      <c r="V466" s="1201"/>
      <c r="W466" s="1201"/>
      <c r="X466" s="1201"/>
      <c r="Y466" s="1201"/>
      <c r="Z466" s="1201"/>
      <c r="AA466" s="1201"/>
      <c r="AB466" s="1201"/>
      <c r="AC466" s="1201"/>
      <c r="AD466" s="1201"/>
      <c r="AE466" s="1201"/>
      <c r="AF466" s="1201"/>
      <c r="AG466" s="1201"/>
      <c r="AH466" s="1201"/>
    </row>
    <row r="467" spans="1:34">
      <c r="A467" s="1225"/>
      <c r="B467" s="1225"/>
      <c r="C467" s="1225"/>
      <c r="D467" s="1225"/>
      <c r="E467" s="1225"/>
      <c r="F467" s="1225"/>
      <c r="G467" s="1226"/>
      <c r="H467" s="1225"/>
      <c r="I467" s="1225"/>
      <c r="J467" s="1225"/>
      <c r="K467" s="1225"/>
      <c r="L467" s="1201"/>
      <c r="M467" s="1201"/>
      <c r="N467" s="1201"/>
      <c r="O467" s="1201"/>
      <c r="P467" s="1201"/>
      <c r="Q467" s="1201"/>
      <c r="R467" s="1201"/>
      <c r="S467" s="1201"/>
      <c r="T467" s="1201"/>
      <c r="U467" s="1201"/>
      <c r="V467" s="1201"/>
      <c r="W467" s="1201"/>
      <c r="X467" s="1201"/>
      <c r="Y467" s="1201"/>
      <c r="Z467" s="1201"/>
      <c r="AA467" s="1201"/>
      <c r="AB467" s="1201"/>
      <c r="AC467" s="1201"/>
      <c r="AD467" s="1201"/>
      <c r="AE467" s="1201"/>
      <c r="AF467" s="1201"/>
      <c r="AG467" s="1201"/>
      <c r="AH467" s="1201"/>
    </row>
    <row r="468" spans="1:34">
      <c r="A468" s="1225"/>
      <c r="B468" s="1225"/>
      <c r="C468" s="1225"/>
      <c r="D468" s="1225"/>
      <c r="E468" s="1225"/>
      <c r="F468" s="1225"/>
      <c r="G468" s="1226"/>
      <c r="H468" s="1225"/>
      <c r="I468" s="1225"/>
      <c r="J468" s="1225"/>
      <c r="K468" s="1225"/>
      <c r="L468" s="1201"/>
      <c r="M468" s="1201"/>
      <c r="N468" s="1201"/>
      <c r="O468" s="1201"/>
      <c r="P468" s="1201"/>
      <c r="Q468" s="1201"/>
      <c r="R468" s="1201"/>
      <c r="S468" s="1201"/>
      <c r="T468" s="1201"/>
      <c r="U468" s="1201"/>
      <c r="V468" s="1201"/>
      <c r="W468" s="1201"/>
      <c r="X468" s="1201"/>
      <c r="Y468" s="1201"/>
      <c r="Z468" s="1201"/>
      <c r="AA468" s="1201"/>
      <c r="AB468" s="1201"/>
      <c r="AC468" s="1201"/>
      <c r="AD468" s="1201"/>
      <c r="AE468" s="1201"/>
      <c r="AF468" s="1201"/>
      <c r="AG468" s="1201"/>
      <c r="AH468" s="1201"/>
    </row>
    <row r="469" spans="1:34">
      <c r="A469" s="1225"/>
      <c r="B469" s="1225"/>
      <c r="C469" s="1225"/>
      <c r="D469" s="1225"/>
      <c r="E469" s="1225"/>
      <c r="F469" s="1225"/>
      <c r="G469" s="1226"/>
      <c r="H469" s="1225"/>
      <c r="I469" s="1225"/>
      <c r="J469" s="1225"/>
      <c r="K469" s="1225"/>
      <c r="L469" s="1201"/>
      <c r="M469" s="1201"/>
      <c r="N469" s="1201"/>
      <c r="O469" s="1201"/>
      <c r="P469" s="1201"/>
      <c r="Q469" s="1201"/>
      <c r="R469" s="1201"/>
      <c r="S469" s="1201"/>
      <c r="T469" s="1201"/>
      <c r="U469" s="1201"/>
      <c r="V469" s="1201"/>
      <c r="W469" s="1201"/>
      <c r="X469" s="1201"/>
      <c r="Y469" s="1201"/>
      <c r="Z469" s="1201"/>
      <c r="AA469" s="1201"/>
      <c r="AB469" s="1201"/>
      <c r="AC469" s="1201"/>
      <c r="AD469" s="1201"/>
      <c r="AE469" s="1201"/>
      <c r="AF469" s="1201"/>
      <c r="AG469" s="1201"/>
      <c r="AH469" s="1201"/>
    </row>
    <row r="470" spans="1:34">
      <c r="A470" s="1225"/>
      <c r="B470" s="1225"/>
      <c r="C470" s="1225"/>
      <c r="D470" s="1225"/>
      <c r="E470" s="1225"/>
      <c r="F470" s="1225"/>
      <c r="G470" s="1226"/>
      <c r="H470" s="1225"/>
      <c r="I470" s="1225"/>
      <c r="J470" s="1225"/>
      <c r="K470" s="1225"/>
      <c r="L470" s="1201"/>
      <c r="M470" s="1201"/>
      <c r="N470" s="1201"/>
      <c r="O470" s="1201"/>
      <c r="P470" s="1201"/>
      <c r="Q470" s="1201"/>
      <c r="R470" s="1201"/>
      <c r="S470" s="1201"/>
      <c r="T470" s="1201"/>
      <c r="U470" s="1201"/>
      <c r="V470" s="1201"/>
      <c r="W470" s="1201"/>
      <c r="X470" s="1201"/>
      <c r="Y470" s="1201"/>
      <c r="Z470" s="1201"/>
      <c r="AA470" s="1201"/>
      <c r="AB470" s="1201"/>
      <c r="AC470" s="1201"/>
      <c r="AD470" s="1201"/>
      <c r="AE470" s="1201"/>
      <c r="AF470" s="1201"/>
      <c r="AG470" s="1201"/>
      <c r="AH470" s="1201"/>
    </row>
    <row r="471" spans="1:34">
      <c r="A471" s="1225"/>
      <c r="B471" s="1225"/>
      <c r="C471" s="1225"/>
      <c r="D471" s="1225"/>
      <c r="E471" s="1225"/>
      <c r="F471" s="1225"/>
      <c r="G471" s="1226"/>
      <c r="H471" s="1225"/>
      <c r="I471" s="1225"/>
      <c r="J471" s="1225"/>
      <c r="K471" s="1225"/>
      <c r="L471" s="1201"/>
      <c r="M471" s="1201"/>
      <c r="N471" s="1201"/>
      <c r="O471" s="1201"/>
      <c r="P471" s="1201"/>
      <c r="Q471" s="1201"/>
      <c r="R471" s="1201"/>
      <c r="S471" s="1201"/>
      <c r="T471" s="1201"/>
      <c r="U471" s="1201"/>
      <c r="V471" s="1201"/>
      <c r="W471" s="1201"/>
      <c r="X471" s="1201"/>
      <c r="Y471" s="1201"/>
      <c r="Z471" s="1201"/>
      <c r="AA471" s="1201"/>
      <c r="AB471" s="1201"/>
      <c r="AC471" s="1201"/>
      <c r="AD471" s="1201"/>
      <c r="AE471" s="1201"/>
      <c r="AF471" s="1201"/>
      <c r="AG471" s="1201"/>
      <c r="AH471" s="1201"/>
    </row>
    <row r="472" spans="1:34">
      <c r="A472" s="1225"/>
      <c r="B472" s="1225"/>
      <c r="C472" s="1225"/>
      <c r="D472" s="1225"/>
      <c r="E472" s="1225"/>
      <c r="F472" s="1225"/>
      <c r="G472" s="1226"/>
      <c r="H472" s="1225"/>
      <c r="I472" s="1225"/>
      <c r="J472" s="1225"/>
      <c r="K472" s="1225"/>
      <c r="L472" s="1201"/>
      <c r="M472" s="1201"/>
      <c r="N472" s="1201"/>
      <c r="O472" s="1201"/>
      <c r="P472" s="1201"/>
      <c r="Q472" s="1201"/>
      <c r="R472" s="1201"/>
      <c r="S472" s="1201"/>
      <c r="T472" s="1201"/>
      <c r="U472" s="1201"/>
      <c r="V472" s="1201"/>
      <c r="W472" s="1201"/>
      <c r="X472" s="1201"/>
      <c r="Y472" s="1201"/>
      <c r="Z472" s="1201"/>
      <c r="AA472" s="1201"/>
      <c r="AB472" s="1201"/>
      <c r="AC472" s="1201"/>
      <c r="AD472" s="1201"/>
      <c r="AE472" s="1201"/>
      <c r="AF472" s="1201"/>
      <c r="AG472" s="1201"/>
      <c r="AH472" s="1201"/>
    </row>
    <row r="473" spans="1:34">
      <c r="A473" s="1225"/>
      <c r="B473" s="1225"/>
      <c r="C473" s="1225"/>
      <c r="D473" s="1225"/>
      <c r="E473" s="1225"/>
      <c r="F473" s="1225"/>
      <c r="G473" s="1226"/>
      <c r="H473" s="1225"/>
      <c r="I473" s="1225"/>
      <c r="J473" s="1225"/>
      <c r="K473" s="1225"/>
      <c r="L473" s="1201"/>
      <c r="M473" s="1201"/>
      <c r="N473" s="1201"/>
      <c r="O473" s="1201"/>
      <c r="P473" s="1201"/>
      <c r="Q473" s="1201"/>
      <c r="R473" s="1201"/>
      <c r="S473" s="1201"/>
      <c r="T473" s="1201"/>
      <c r="U473" s="1201"/>
      <c r="V473" s="1201"/>
      <c r="W473" s="1201"/>
      <c r="X473" s="1201"/>
      <c r="Y473" s="1201"/>
      <c r="Z473" s="1201"/>
      <c r="AA473" s="1201"/>
      <c r="AB473" s="1201"/>
      <c r="AC473" s="1201"/>
      <c r="AD473" s="1201"/>
      <c r="AE473" s="1201"/>
      <c r="AF473" s="1201"/>
      <c r="AG473" s="1201"/>
      <c r="AH473" s="1201"/>
    </row>
    <row r="474" spans="1:34">
      <c r="A474" s="1225"/>
      <c r="B474" s="1225"/>
      <c r="C474" s="1225"/>
      <c r="D474" s="1225"/>
      <c r="E474" s="1225"/>
      <c r="F474" s="1225"/>
      <c r="G474" s="1226"/>
      <c r="H474" s="1225"/>
      <c r="I474" s="1225"/>
      <c r="J474" s="1225"/>
      <c r="K474" s="1225"/>
      <c r="L474" s="1201"/>
      <c r="M474" s="1201"/>
      <c r="N474" s="1201"/>
      <c r="O474" s="1201"/>
      <c r="P474" s="1201"/>
      <c r="Q474" s="1201"/>
      <c r="R474" s="1201"/>
      <c r="S474" s="1201"/>
      <c r="T474" s="1201"/>
      <c r="U474" s="1201"/>
      <c r="V474" s="1201"/>
      <c r="W474" s="1201"/>
      <c r="X474" s="1201"/>
      <c r="Y474" s="1201"/>
      <c r="Z474" s="1201"/>
      <c r="AA474" s="1201"/>
      <c r="AB474" s="1201"/>
      <c r="AC474" s="1201"/>
      <c r="AD474" s="1201"/>
      <c r="AE474" s="1201"/>
      <c r="AF474" s="1201"/>
      <c r="AG474" s="1201"/>
      <c r="AH474" s="1201"/>
    </row>
    <row r="475" spans="1:34">
      <c r="A475" s="1225"/>
      <c r="B475" s="1225"/>
      <c r="C475" s="1225"/>
      <c r="D475" s="1225"/>
      <c r="E475" s="1225"/>
      <c r="F475" s="1225"/>
      <c r="G475" s="1226"/>
      <c r="H475" s="1225"/>
      <c r="I475" s="1225"/>
      <c r="J475" s="1225"/>
      <c r="K475" s="1225"/>
      <c r="L475" s="1201"/>
      <c r="M475" s="1201"/>
      <c r="N475" s="1201"/>
      <c r="O475" s="1201"/>
      <c r="P475" s="1201"/>
      <c r="Q475" s="1201"/>
      <c r="R475" s="1201"/>
      <c r="S475" s="1201"/>
      <c r="T475" s="1201"/>
      <c r="U475" s="1201"/>
      <c r="V475" s="1201"/>
      <c r="W475" s="1201"/>
      <c r="X475" s="1201"/>
      <c r="Y475" s="1201"/>
      <c r="Z475" s="1201"/>
      <c r="AA475" s="1201"/>
      <c r="AB475" s="1201"/>
      <c r="AC475" s="1201"/>
      <c r="AD475" s="1201"/>
      <c r="AE475" s="1201"/>
      <c r="AF475" s="1201"/>
      <c r="AG475" s="1201"/>
      <c r="AH475" s="1201"/>
    </row>
    <row r="476" spans="1:34">
      <c r="A476" s="1225"/>
      <c r="B476" s="1225"/>
      <c r="C476" s="1225"/>
      <c r="D476" s="1225"/>
      <c r="E476" s="1225"/>
      <c r="F476" s="1225"/>
      <c r="G476" s="1226"/>
      <c r="H476" s="1225"/>
      <c r="I476" s="1225"/>
      <c r="J476" s="1225"/>
      <c r="K476" s="1225"/>
      <c r="L476" s="1201"/>
      <c r="M476" s="1201"/>
      <c r="N476" s="1201"/>
      <c r="O476" s="1201"/>
      <c r="P476" s="1201"/>
      <c r="Q476" s="1201"/>
      <c r="R476" s="1201"/>
      <c r="S476" s="1201"/>
      <c r="T476" s="1201"/>
      <c r="U476" s="1201"/>
      <c r="V476" s="1201"/>
      <c r="W476" s="1201"/>
      <c r="X476" s="1201"/>
      <c r="Y476" s="1201"/>
      <c r="Z476" s="1201"/>
      <c r="AA476" s="1201"/>
      <c r="AB476" s="1201"/>
      <c r="AC476" s="1201"/>
      <c r="AD476" s="1201"/>
      <c r="AE476" s="1201"/>
      <c r="AF476" s="1201"/>
      <c r="AG476" s="1201"/>
      <c r="AH476" s="1201"/>
    </row>
    <row r="477" spans="1:34">
      <c r="A477" s="1225"/>
      <c r="B477" s="1225"/>
      <c r="C477" s="1225"/>
      <c r="D477" s="1225"/>
      <c r="E477" s="1225"/>
      <c r="F477" s="1225"/>
      <c r="G477" s="1226"/>
      <c r="H477" s="1225"/>
      <c r="I477" s="1225"/>
      <c r="J477" s="1225"/>
      <c r="K477" s="1225"/>
      <c r="L477" s="1201"/>
      <c r="M477" s="1201"/>
      <c r="N477" s="1201"/>
      <c r="O477" s="1201"/>
      <c r="P477" s="1201"/>
      <c r="Q477" s="1201"/>
      <c r="R477" s="1201"/>
      <c r="S477" s="1201"/>
      <c r="T477" s="1201"/>
      <c r="U477" s="1201"/>
      <c r="V477" s="1201"/>
      <c r="W477" s="1201"/>
      <c r="X477" s="1201"/>
      <c r="Y477" s="1201"/>
      <c r="Z477" s="1201"/>
      <c r="AA477" s="1201"/>
      <c r="AB477" s="1201"/>
      <c r="AC477" s="1201"/>
      <c r="AD477" s="1201"/>
      <c r="AE477" s="1201"/>
      <c r="AF477" s="1201"/>
      <c r="AG477" s="1201"/>
      <c r="AH477" s="1201"/>
    </row>
    <row r="478" spans="1:34">
      <c r="A478" s="1225"/>
      <c r="B478" s="1225"/>
      <c r="C478" s="1225"/>
      <c r="D478" s="1225"/>
      <c r="E478" s="1225"/>
      <c r="F478" s="1225"/>
      <c r="G478" s="1226"/>
      <c r="H478" s="1225"/>
      <c r="I478" s="1225"/>
      <c r="J478" s="1225"/>
      <c r="K478" s="1225"/>
      <c r="L478" s="1201"/>
      <c r="M478" s="1201"/>
      <c r="N478" s="1201"/>
      <c r="O478" s="1201"/>
      <c r="P478" s="1201"/>
      <c r="Q478" s="1201"/>
      <c r="R478" s="1201"/>
      <c r="S478" s="1201"/>
      <c r="T478" s="1201"/>
      <c r="U478" s="1201"/>
      <c r="V478" s="1201"/>
      <c r="W478" s="1201"/>
      <c r="X478" s="1201"/>
      <c r="Y478" s="1201"/>
      <c r="Z478" s="1201"/>
      <c r="AA478" s="1201"/>
      <c r="AB478" s="1201"/>
      <c r="AC478" s="1201"/>
      <c r="AD478" s="1201"/>
      <c r="AE478" s="1201"/>
      <c r="AF478" s="1201"/>
      <c r="AG478" s="1201"/>
      <c r="AH478" s="1201"/>
    </row>
    <row r="479" spans="1:34">
      <c r="A479" s="1225"/>
      <c r="B479" s="1225"/>
      <c r="C479" s="1225"/>
      <c r="D479" s="1225"/>
      <c r="E479" s="1225"/>
      <c r="F479" s="1225"/>
      <c r="G479" s="1226"/>
      <c r="H479" s="1225"/>
      <c r="I479" s="1225"/>
      <c r="J479" s="1225"/>
      <c r="K479" s="1225"/>
      <c r="L479" s="1201"/>
      <c r="M479" s="1201"/>
      <c r="N479" s="1201"/>
      <c r="O479" s="1201"/>
      <c r="P479" s="1201"/>
      <c r="Q479" s="1201"/>
      <c r="R479" s="1201"/>
      <c r="S479" s="1201"/>
      <c r="T479" s="1201"/>
      <c r="U479" s="1201"/>
      <c r="V479" s="1201"/>
      <c r="W479" s="1201"/>
      <c r="X479" s="1201"/>
      <c r="Y479" s="1201"/>
      <c r="Z479" s="1201"/>
      <c r="AA479" s="1201"/>
      <c r="AB479" s="1201"/>
      <c r="AC479" s="1201"/>
      <c r="AD479" s="1201"/>
      <c r="AE479" s="1201"/>
      <c r="AF479" s="1201"/>
      <c r="AG479" s="1201"/>
      <c r="AH479" s="1201"/>
    </row>
    <row r="480" spans="1:34">
      <c r="A480" s="1225"/>
      <c r="B480" s="1225"/>
      <c r="C480" s="1225"/>
      <c r="D480" s="1225"/>
      <c r="E480" s="1225"/>
      <c r="F480" s="1225"/>
      <c r="G480" s="1226"/>
      <c r="H480" s="1225"/>
      <c r="I480" s="1225"/>
      <c r="J480" s="1225"/>
      <c r="K480" s="1225"/>
      <c r="L480" s="1201"/>
      <c r="M480" s="1201"/>
      <c r="N480" s="1201"/>
      <c r="O480" s="1201"/>
      <c r="P480" s="1201"/>
      <c r="Q480" s="1201"/>
      <c r="R480" s="1201"/>
      <c r="S480" s="1201"/>
      <c r="T480" s="1201"/>
      <c r="U480" s="1201"/>
      <c r="V480" s="1201"/>
      <c r="W480" s="1201"/>
      <c r="X480" s="1201"/>
      <c r="Y480" s="1201"/>
      <c r="Z480" s="1201"/>
      <c r="AA480" s="1201"/>
      <c r="AB480" s="1201"/>
      <c r="AC480" s="1201"/>
      <c r="AD480" s="1201"/>
      <c r="AE480" s="1201"/>
      <c r="AF480" s="1201"/>
      <c r="AG480" s="1201"/>
      <c r="AH480" s="1201"/>
    </row>
    <row r="481" spans="1:34">
      <c r="A481" s="1225"/>
      <c r="B481" s="1225"/>
      <c r="C481" s="1225"/>
      <c r="D481" s="1225"/>
      <c r="E481" s="1225"/>
      <c r="F481" s="1225"/>
      <c r="G481" s="1226"/>
      <c r="H481" s="1225"/>
      <c r="I481" s="1225"/>
      <c r="J481" s="1225"/>
      <c r="K481" s="1225"/>
      <c r="L481" s="1201"/>
      <c r="M481" s="1201"/>
      <c r="N481" s="1201"/>
      <c r="O481" s="1201"/>
      <c r="P481" s="1201"/>
      <c r="Q481" s="1201"/>
      <c r="R481" s="1201"/>
      <c r="S481" s="1201"/>
      <c r="T481" s="1201"/>
      <c r="U481" s="1201"/>
      <c r="V481" s="1201"/>
      <c r="W481" s="1201"/>
      <c r="X481" s="1201"/>
      <c r="Y481" s="1201"/>
      <c r="Z481" s="1201"/>
      <c r="AA481" s="1201"/>
      <c r="AB481" s="1201"/>
      <c r="AC481" s="1201"/>
      <c r="AD481" s="1201"/>
      <c r="AE481" s="1201"/>
      <c r="AF481" s="1201"/>
      <c r="AG481" s="1201"/>
      <c r="AH481" s="1201"/>
    </row>
    <row r="482" spans="1:34">
      <c r="A482" s="1225"/>
      <c r="B482" s="1225"/>
      <c r="C482" s="1225"/>
      <c r="D482" s="1225"/>
      <c r="E482" s="1225"/>
      <c r="F482" s="1225"/>
      <c r="G482" s="1226"/>
      <c r="H482" s="1225"/>
      <c r="I482" s="1225"/>
      <c r="J482" s="1225"/>
      <c r="K482" s="1225"/>
      <c r="L482" s="1201"/>
      <c r="M482" s="1201"/>
      <c r="N482" s="1201"/>
      <c r="O482" s="1201"/>
      <c r="P482" s="1201"/>
      <c r="Q482" s="1201"/>
      <c r="R482" s="1201"/>
      <c r="S482" s="1201"/>
      <c r="T482" s="1201"/>
      <c r="U482" s="1201"/>
      <c r="V482" s="1201"/>
      <c r="W482" s="1201"/>
      <c r="X482" s="1201"/>
      <c r="Y482" s="1201"/>
      <c r="Z482" s="1201"/>
      <c r="AA482" s="1201"/>
      <c r="AB482" s="1201"/>
      <c r="AC482" s="1201"/>
      <c r="AD482" s="1201"/>
      <c r="AE482" s="1201"/>
      <c r="AF482" s="1201"/>
      <c r="AG482" s="1201"/>
      <c r="AH482" s="1201"/>
    </row>
    <row r="483" spans="1:34">
      <c r="A483" s="1225"/>
      <c r="B483" s="1225"/>
      <c r="C483" s="1225"/>
      <c r="D483" s="1225"/>
      <c r="E483" s="1225"/>
      <c r="F483" s="1225"/>
      <c r="G483" s="1226"/>
      <c r="H483" s="1225"/>
      <c r="I483" s="1225"/>
      <c r="J483" s="1225"/>
      <c r="K483" s="1225"/>
      <c r="L483" s="1201"/>
      <c r="M483" s="1201"/>
      <c r="N483" s="1201"/>
      <c r="O483" s="1201"/>
      <c r="P483" s="1201"/>
      <c r="Q483" s="1201"/>
      <c r="R483" s="1201"/>
      <c r="S483" s="1201"/>
      <c r="T483" s="1201"/>
      <c r="U483" s="1201"/>
      <c r="V483" s="1201"/>
      <c r="W483" s="1201"/>
      <c r="X483" s="1201"/>
      <c r="Y483" s="1201"/>
      <c r="Z483" s="1201"/>
      <c r="AA483" s="1201"/>
      <c r="AB483" s="1201"/>
      <c r="AC483" s="1201"/>
      <c r="AD483" s="1201"/>
      <c r="AE483" s="1201"/>
      <c r="AF483" s="1201"/>
      <c r="AG483" s="1201"/>
      <c r="AH483" s="1201"/>
    </row>
    <row r="484" spans="1:34">
      <c r="A484" s="1225"/>
      <c r="B484" s="1225"/>
      <c r="C484" s="1225"/>
      <c r="D484" s="1225"/>
      <c r="E484" s="1225"/>
      <c r="F484" s="1225"/>
      <c r="G484" s="1226"/>
      <c r="H484" s="1225"/>
      <c r="I484" s="1225"/>
      <c r="J484" s="1225"/>
      <c r="K484" s="1225"/>
      <c r="L484" s="1201"/>
      <c r="M484" s="1201"/>
      <c r="N484" s="1201"/>
      <c r="O484" s="1201"/>
      <c r="P484" s="1201"/>
      <c r="Q484" s="1201"/>
      <c r="R484" s="1201"/>
      <c r="S484" s="1201"/>
      <c r="T484" s="1201"/>
      <c r="U484" s="1201"/>
      <c r="V484" s="1201"/>
      <c r="W484" s="1201"/>
      <c r="X484" s="1201"/>
      <c r="Y484" s="1201"/>
      <c r="Z484" s="1201"/>
      <c r="AA484" s="1201"/>
      <c r="AB484" s="1201"/>
      <c r="AC484" s="1201"/>
      <c r="AD484" s="1201"/>
      <c r="AE484" s="1201"/>
      <c r="AF484" s="1201"/>
      <c r="AG484" s="1201"/>
      <c r="AH484" s="1201"/>
    </row>
    <row r="485" spans="1:34">
      <c r="A485" s="1225"/>
      <c r="B485" s="1225"/>
      <c r="C485" s="1225"/>
      <c r="D485" s="1225"/>
      <c r="E485" s="1225"/>
      <c r="F485" s="1225"/>
      <c r="G485" s="1226"/>
      <c r="H485" s="1225"/>
      <c r="I485" s="1225"/>
      <c r="J485" s="1225"/>
      <c r="K485" s="1225"/>
      <c r="L485" s="1201"/>
      <c r="M485" s="1201"/>
      <c r="N485" s="1201"/>
      <c r="O485" s="1201"/>
      <c r="P485" s="1201"/>
      <c r="Q485" s="1201"/>
      <c r="R485" s="1201"/>
      <c r="S485" s="1201"/>
      <c r="T485" s="1201"/>
      <c r="U485" s="1201"/>
      <c r="V485" s="1201"/>
      <c r="W485" s="1201"/>
      <c r="X485" s="1201"/>
      <c r="Y485" s="1201"/>
      <c r="Z485" s="1201"/>
      <c r="AA485" s="1201"/>
      <c r="AB485" s="1201"/>
      <c r="AC485" s="1201"/>
      <c r="AD485" s="1201"/>
      <c r="AE485" s="1201"/>
      <c r="AF485" s="1201"/>
      <c r="AG485" s="1201"/>
      <c r="AH485" s="1201"/>
    </row>
    <row r="486" spans="1:34">
      <c r="A486" s="1225"/>
      <c r="B486" s="1225"/>
      <c r="C486" s="1225"/>
      <c r="D486" s="1225"/>
      <c r="E486" s="1225"/>
      <c r="F486" s="1225"/>
      <c r="G486" s="1226"/>
      <c r="H486" s="1225"/>
      <c r="I486" s="1225"/>
      <c r="J486" s="1225"/>
      <c r="K486" s="1225"/>
      <c r="L486" s="1201"/>
      <c r="M486" s="1201"/>
      <c r="N486" s="1201"/>
      <c r="O486" s="1201"/>
      <c r="P486" s="1201"/>
      <c r="Q486" s="1201"/>
      <c r="R486" s="1201"/>
      <c r="S486" s="1201"/>
      <c r="T486" s="1201"/>
      <c r="U486" s="1201"/>
      <c r="V486" s="1201"/>
      <c r="W486" s="1201"/>
      <c r="X486" s="1201"/>
      <c r="Y486" s="1201"/>
      <c r="Z486" s="1201"/>
      <c r="AA486" s="1201"/>
      <c r="AB486" s="1201"/>
      <c r="AC486" s="1201"/>
      <c r="AD486" s="1201"/>
      <c r="AE486" s="1201"/>
      <c r="AF486" s="1201"/>
      <c r="AG486" s="1201"/>
      <c r="AH486" s="1201"/>
    </row>
    <row r="487" spans="1:34">
      <c r="A487" s="1225"/>
      <c r="B487" s="1225"/>
      <c r="C487" s="1225"/>
      <c r="D487" s="1225"/>
      <c r="E487" s="1225"/>
      <c r="F487" s="1225"/>
      <c r="G487" s="1226"/>
      <c r="H487" s="1225"/>
      <c r="I487" s="1225"/>
      <c r="J487" s="1225"/>
      <c r="K487" s="1225"/>
      <c r="L487" s="1201"/>
      <c r="M487" s="1201"/>
      <c r="N487" s="1201"/>
      <c r="O487" s="1201"/>
      <c r="P487" s="1201"/>
      <c r="Q487" s="1201"/>
      <c r="R487" s="1201"/>
      <c r="S487" s="1201"/>
      <c r="T487" s="1201"/>
      <c r="U487" s="1201"/>
      <c r="V487" s="1201"/>
      <c r="W487" s="1201"/>
      <c r="X487" s="1201"/>
      <c r="Y487" s="1201"/>
      <c r="Z487" s="1201"/>
      <c r="AA487" s="1201"/>
      <c r="AB487" s="1201"/>
      <c r="AC487" s="1201"/>
      <c r="AD487" s="1201"/>
      <c r="AE487" s="1201"/>
      <c r="AF487" s="1201"/>
      <c r="AG487" s="1201"/>
      <c r="AH487" s="1201"/>
    </row>
    <row r="488" spans="1:34">
      <c r="A488" s="1225"/>
      <c r="B488" s="1225"/>
      <c r="C488" s="1225"/>
      <c r="D488" s="1225"/>
      <c r="E488" s="1225"/>
      <c r="F488" s="1225"/>
      <c r="G488" s="1226"/>
      <c r="H488" s="1225"/>
      <c r="I488" s="1225"/>
      <c r="J488" s="1225"/>
      <c r="K488" s="1225"/>
      <c r="L488" s="1201"/>
      <c r="M488" s="1201"/>
      <c r="N488" s="1201"/>
      <c r="O488" s="1201"/>
      <c r="P488" s="1201"/>
      <c r="Q488" s="1201"/>
      <c r="R488" s="1201"/>
      <c r="S488" s="1201"/>
      <c r="T488" s="1201"/>
      <c r="U488" s="1201"/>
      <c r="V488" s="1201"/>
      <c r="W488" s="1201"/>
      <c r="X488" s="1201"/>
      <c r="Y488" s="1201"/>
      <c r="Z488" s="1201"/>
      <c r="AA488" s="1201"/>
      <c r="AB488" s="1201"/>
      <c r="AC488" s="1201"/>
      <c r="AD488" s="1201"/>
      <c r="AE488" s="1201"/>
      <c r="AF488" s="1201"/>
      <c r="AG488" s="1201"/>
      <c r="AH488" s="1201"/>
    </row>
    <row r="489" spans="1:34">
      <c r="A489" s="1225"/>
      <c r="B489" s="1225"/>
      <c r="C489" s="1225"/>
      <c r="D489" s="1225"/>
      <c r="E489" s="1225"/>
      <c r="F489" s="1225"/>
      <c r="G489" s="1226"/>
      <c r="H489" s="1225"/>
      <c r="I489" s="1225"/>
      <c r="J489" s="1225"/>
      <c r="K489" s="1225"/>
      <c r="L489" s="1201"/>
      <c r="M489" s="1201"/>
      <c r="N489" s="1201"/>
      <c r="O489" s="1201"/>
      <c r="P489" s="1201"/>
      <c r="Q489" s="1201"/>
      <c r="R489" s="1201"/>
      <c r="S489" s="1201"/>
      <c r="T489" s="1201"/>
      <c r="U489" s="1201"/>
      <c r="V489" s="1201"/>
      <c r="W489" s="1201"/>
      <c r="X489" s="1201"/>
      <c r="Y489" s="1201"/>
      <c r="Z489" s="1201"/>
      <c r="AA489" s="1201"/>
      <c r="AB489" s="1201"/>
      <c r="AC489" s="1201"/>
      <c r="AD489" s="1201"/>
      <c r="AE489" s="1201"/>
      <c r="AF489" s="1201"/>
      <c r="AG489" s="1201"/>
      <c r="AH489" s="1201"/>
    </row>
    <row r="490" spans="1:34">
      <c r="A490" s="1225"/>
      <c r="B490" s="1225"/>
      <c r="C490" s="1225"/>
      <c r="D490" s="1225"/>
      <c r="E490" s="1225"/>
      <c r="F490" s="1225"/>
      <c r="G490" s="1226"/>
      <c r="H490" s="1225"/>
      <c r="I490" s="1225"/>
      <c r="J490" s="1225"/>
      <c r="K490" s="1225"/>
      <c r="L490" s="1201"/>
      <c r="M490" s="1201"/>
      <c r="N490" s="1201"/>
      <c r="O490" s="1201"/>
      <c r="P490" s="1201"/>
      <c r="Q490" s="1201"/>
      <c r="R490" s="1201"/>
      <c r="S490" s="1201"/>
      <c r="T490" s="1201"/>
      <c r="U490" s="1201"/>
      <c r="V490" s="1201"/>
      <c r="W490" s="1201"/>
      <c r="X490" s="1201"/>
      <c r="Y490" s="1201"/>
      <c r="Z490" s="1201"/>
      <c r="AA490" s="1201"/>
      <c r="AB490" s="1201"/>
      <c r="AC490" s="1201"/>
      <c r="AD490" s="1201"/>
      <c r="AE490" s="1201"/>
      <c r="AF490" s="1201"/>
      <c r="AG490" s="1201"/>
      <c r="AH490" s="1201"/>
    </row>
    <row r="491" spans="1:34">
      <c r="A491" s="1225"/>
      <c r="B491" s="1225"/>
      <c r="C491" s="1225"/>
      <c r="D491" s="1225"/>
      <c r="E491" s="1225"/>
      <c r="F491" s="1225"/>
      <c r="G491" s="1226"/>
      <c r="H491" s="1225"/>
      <c r="I491" s="1225"/>
      <c r="J491" s="1225"/>
      <c r="K491" s="1225"/>
      <c r="L491" s="1201"/>
      <c r="M491" s="1201"/>
      <c r="N491" s="1201"/>
      <c r="O491" s="1201"/>
      <c r="P491" s="1201"/>
      <c r="Q491" s="1201"/>
      <c r="R491" s="1201"/>
      <c r="S491" s="1201"/>
      <c r="T491" s="1201"/>
      <c r="U491" s="1201"/>
      <c r="V491" s="1201"/>
      <c r="W491" s="1201"/>
      <c r="X491" s="1201"/>
      <c r="Y491" s="1201"/>
      <c r="Z491" s="1201"/>
      <c r="AA491" s="1201"/>
      <c r="AB491" s="1201"/>
      <c r="AC491" s="1201"/>
      <c r="AD491" s="1201"/>
      <c r="AE491" s="1201"/>
      <c r="AF491" s="1201"/>
      <c r="AG491" s="1201"/>
      <c r="AH491" s="1201"/>
    </row>
    <row r="492" spans="1:34">
      <c r="A492" s="1225"/>
      <c r="B492" s="1225"/>
      <c r="C492" s="1225"/>
      <c r="D492" s="1225"/>
      <c r="E492" s="1225"/>
      <c r="F492" s="1225"/>
      <c r="G492" s="1226"/>
      <c r="H492" s="1225"/>
      <c r="I492" s="1225"/>
      <c r="J492" s="1225"/>
      <c r="K492" s="1225"/>
      <c r="L492" s="1201"/>
      <c r="M492" s="1201"/>
      <c r="N492" s="1201"/>
      <c r="O492" s="1201"/>
      <c r="P492" s="1201"/>
      <c r="Q492" s="1201"/>
      <c r="R492" s="1201"/>
      <c r="S492" s="1201"/>
      <c r="T492" s="1201"/>
      <c r="U492" s="1201"/>
      <c r="V492" s="1201"/>
      <c r="W492" s="1201"/>
      <c r="X492" s="1201"/>
      <c r="Y492" s="1201"/>
      <c r="Z492" s="1201"/>
      <c r="AA492" s="1201"/>
      <c r="AB492" s="1201"/>
      <c r="AC492" s="1201"/>
      <c r="AD492" s="1201"/>
      <c r="AE492" s="1201"/>
      <c r="AF492" s="1201"/>
      <c r="AG492" s="1201"/>
      <c r="AH492" s="1201"/>
    </row>
    <row r="493" spans="1:34">
      <c r="A493" s="1225"/>
      <c r="B493" s="1225"/>
      <c r="C493" s="1225"/>
      <c r="D493" s="1225"/>
      <c r="E493" s="1225"/>
      <c r="F493" s="1225"/>
      <c r="G493" s="1226"/>
      <c r="H493" s="1225"/>
      <c r="I493" s="1225"/>
      <c r="J493" s="1225"/>
      <c r="K493" s="1225"/>
      <c r="L493" s="1201"/>
      <c r="M493" s="1201"/>
      <c r="N493" s="1201"/>
      <c r="O493" s="1201"/>
      <c r="P493" s="1201"/>
      <c r="Q493" s="1201"/>
      <c r="R493" s="1201"/>
      <c r="S493" s="1201"/>
      <c r="T493" s="1201"/>
      <c r="U493" s="1201"/>
      <c r="V493" s="1201"/>
      <c r="W493" s="1201"/>
      <c r="X493" s="1201"/>
      <c r="Y493" s="1201"/>
      <c r="Z493" s="1201"/>
      <c r="AA493" s="1201"/>
      <c r="AB493" s="1201"/>
      <c r="AC493" s="1201"/>
      <c r="AD493" s="1201"/>
      <c r="AE493" s="1201"/>
      <c r="AF493" s="1201"/>
      <c r="AG493" s="1201"/>
      <c r="AH493" s="1201"/>
    </row>
    <row r="494" spans="1:34">
      <c r="A494" s="1225"/>
      <c r="B494" s="1225"/>
      <c r="C494" s="1225"/>
      <c r="D494" s="1225"/>
      <c r="E494" s="1225"/>
      <c r="F494" s="1225"/>
      <c r="G494" s="1226"/>
      <c r="H494" s="1225"/>
      <c r="I494" s="1225"/>
      <c r="J494" s="1225"/>
      <c r="K494" s="1225"/>
      <c r="L494" s="1201"/>
      <c r="M494" s="1201"/>
      <c r="N494" s="1201"/>
      <c r="O494" s="1201"/>
      <c r="P494" s="1201"/>
      <c r="Q494" s="1201"/>
      <c r="R494" s="1201"/>
      <c r="S494" s="1201"/>
      <c r="T494" s="1201"/>
      <c r="U494" s="1201"/>
      <c r="V494" s="1201"/>
      <c r="W494" s="1201"/>
      <c r="X494" s="1201"/>
      <c r="Y494" s="1201"/>
      <c r="Z494" s="1201"/>
      <c r="AA494" s="1201"/>
      <c r="AB494" s="1201"/>
      <c r="AC494" s="1201"/>
      <c r="AD494" s="1201"/>
      <c r="AE494" s="1201"/>
      <c r="AF494" s="1201"/>
      <c r="AG494" s="1201"/>
      <c r="AH494" s="1201"/>
    </row>
    <row r="495" spans="1:34">
      <c r="A495" s="1225"/>
      <c r="B495" s="1225"/>
      <c r="C495" s="1225"/>
      <c r="D495" s="1225"/>
      <c r="E495" s="1225"/>
      <c r="F495" s="1225"/>
      <c r="G495" s="1226"/>
      <c r="H495" s="1225"/>
      <c r="I495" s="1225"/>
      <c r="J495" s="1225"/>
      <c r="K495" s="1225"/>
      <c r="L495" s="1201"/>
      <c r="M495" s="1201"/>
      <c r="N495" s="1201"/>
      <c r="O495" s="1201"/>
      <c r="P495" s="1201"/>
      <c r="Q495" s="1201"/>
      <c r="R495" s="1201"/>
      <c r="S495" s="1201"/>
      <c r="T495" s="1201"/>
      <c r="U495" s="1201"/>
      <c r="V495" s="1201"/>
      <c r="W495" s="1201"/>
      <c r="X495" s="1201"/>
      <c r="Y495" s="1201"/>
      <c r="Z495" s="1201"/>
      <c r="AA495" s="1201"/>
      <c r="AB495" s="1201"/>
      <c r="AC495" s="1201"/>
      <c r="AD495" s="1201"/>
      <c r="AE495" s="1201"/>
      <c r="AF495" s="1201"/>
      <c r="AG495" s="1201"/>
      <c r="AH495" s="1201"/>
    </row>
    <row r="496" spans="1:34">
      <c r="A496" s="1225"/>
      <c r="B496" s="1225"/>
      <c r="C496" s="1225"/>
      <c r="D496" s="1225"/>
      <c r="E496" s="1225"/>
      <c r="F496" s="1225"/>
      <c r="G496" s="1226"/>
      <c r="H496" s="1225"/>
      <c r="I496" s="1225"/>
      <c r="J496" s="1225"/>
      <c r="K496" s="1225"/>
      <c r="L496" s="1201"/>
      <c r="M496" s="1201"/>
      <c r="N496" s="1201"/>
      <c r="O496" s="1201"/>
      <c r="P496" s="1201"/>
      <c r="Q496" s="1201"/>
      <c r="R496" s="1201"/>
      <c r="S496" s="1201"/>
      <c r="T496" s="1201"/>
      <c r="U496" s="1201"/>
      <c r="V496" s="1201"/>
      <c r="W496" s="1201"/>
      <c r="X496" s="1201"/>
      <c r="Y496" s="1201"/>
      <c r="Z496" s="1201"/>
      <c r="AA496" s="1201"/>
      <c r="AB496" s="1201"/>
      <c r="AC496" s="1201"/>
      <c r="AD496" s="1201"/>
      <c r="AE496" s="1201"/>
      <c r="AF496" s="1201"/>
      <c r="AG496" s="1201"/>
      <c r="AH496" s="1201"/>
    </row>
  </sheetData>
  <mergeCells count="5">
    <mergeCell ref="B3:J3"/>
    <mergeCell ref="B6:B7"/>
    <mergeCell ref="G6:G7"/>
    <mergeCell ref="D193:E193"/>
    <mergeCell ref="F193:K194"/>
  </mergeCells>
  <phoneticPr fontId="101" type="noConversion"/>
  <conditionalFormatting sqref="K10:K177">
    <cfRule type="cellIs" dxfId="73" priority="2" operator="between">
      <formula>-1</formula>
      <formula>1</formula>
    </cfRule>
    <cfRule type="cellIs" dxfId="72" priority="3" operator="between">
      <formula>"-"</formula>
      <formula>1</formula>
    </cfRule>
  </conditionalFormatting>
  <conditionalFormatting sqref="K179:K181">
    <cfRule type="cellIs" dxfId="71" priority="1" operator="between">
      <formula>-1</formula>
      <formula>1</formula>
    </cfRule>
  </conditionalFormatting>
  <printOptions horizontalCentered="1"/>
  <pageMargins left="0.39370078740157483" right="0.39370078740157483" top="0.19685039370078741" bottom="0.19685039370078741" header="0" footer="0"/>
  <pageSetup paperSize="9" scale="7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B192"/>
  <sheetViews>
    <sheetView topLeftCell="A3" zoomScale="85" zoomScaleNormal="85" zoomScaleSheetLayoutView="74" workbookViewId="0">
      <selection activeCell="M246" sqref="M246"/>
    </sheetView>
  </sheetViews>
  <sheetFormatPr baseColWidth="10" defaultColWidth="11.54296875" defaultRowHeight="13"/>
  <cols>
    <col min="1" max="1" width="12.453125" style="237" customWidth="1"/>
    <col min="2" max="2" width="12.81640625" style="238" customWidth="1"/>
    <col min="3" max="7" width="11.81640625" style="238" customWidth="1"/>
    <col min="8" max="8" width="13.7265625" style="238" customWidth="1"/>
    <col min="9" max="9" width="1.81640625" style="350" hidden="1" customWidth="1"/>
    <col min="10" max="13" width="0" style="49" hidden="1" customWidth="1"/>
    <col min="14" max="80" width="11.54296875" style="1172"/>
    <col min="81" max="16384" width="11.54296875" style="49"/>
  </cols>
  <sheetData>
    <row r="1" spans="1:80" hidden="1"/>
    <row r="2" spans="1:80" ht="21.25" hidden="1" customHeight="1"/>
    <row r="3" spans="1:80" s="353" customFormat="1" ht="22.75" customHeight="1">
      <c r="A3" s="286" t="s">
        <v>161</v>
      </c>
      <c r="B3" s="286"/>
      <c r="C3" s="286"/>
      <c r="D3" s="286"/>
      <c r="E3" s="286"/>
      <c r="F3" s="286"/>
      <c r="G3" s="286"/>
      <c r="H3" s="351"/>
      <c r="I3" s="352"/>
      <c r="N3" s="1241"/>
      <c r="O3" s="1241"/>
      <c r="P3" s="1241"/>
      <c r="Q3" s="1241"/>
      <c r="R3" s="1241"/>
      <c r="S3" s="1241"/>
      <c r="T3" s="1241"/>
      <c r="U3" s="1241"/>
      <c r="V3" s="1241"/>
      <c r="W3" s="1241"/>
      <c r="X3" s="1241"/>
      <c r="Y3" s="1241"/>
      <c r="Z3" s="1241"/>
      <c r="AA3" s="1241"/>
      <c r="AB3" s="1241"/>
      <c r="AC3" s="1241"/>
      <c r="AD3" s="1241"/>
      <c r="AE3" s="1241"/>
      <c r="AF3" s="1241"/>
      <c r="AG3" s="1241"/>
      <c r="AH3" s="1241"/>
      <c r="AI3" s="1241"/>
      <c r="AJ3" s="1241"/>
      <c r="AK3" s="1241"/>
      <c r="AL3" s="1241"/>
      <c r="AM3" s="1241"/>
      <c r="AN3" s="1241"/>
      <c r="AO3" s="1241"/>
      <c r="AP3" s="1241"/>
      <c r="AQ3" s="1241"/>
      <c r="AR3" s="1241"/>
      <c r="AS3" s="1241"/>
      <c r="AT3" s="1241"/>
      <c r="AU3" s="1241"/>
      <c r="AV3" s="1241"/>
      <c r="AW3" s="1241"/>
      <c r="AX3" s="1241"/>
      <c r="AY3" s="1241"/>
      <c r="AZ3" s="1241"/>
      <c r="BA3" s="1241"/>
      <c r="BB3" s="1241"/>
      <c r="BC3" s="1241"/>
      <c r="BD3" s="1241"/>
      <c r="BE3" s="1241"/>
      <c r="BF3" s="1241"/>
      <c r="BG3" s="1241"/>
      <c r="BH3" s="1241"/>
      <c r="BI3" s="1241"/>
      <c r="BJ3" s="1241"/>
      <c r="BK3" s="1241"/>
      <c r="BL3" s="1241"/>
      <c r="BM3" s="1241"/>
      <c r="BN3" s="1241"/>
      <c r="BO3" s="1241"/>
      <c r="BP3" s="1241"/>
      <c r="BQ3" s="1241"/>
      <c r="BR3" s="1241"/>
      <c r="BS3" s="1241"/>
      <c r="BT3" s="1241"/>
      <c r="BU3" s="1241"/>
      <c r="BV3" s="1241"/>
      <c r="BW3" s="1241"/>
      <c r="BX3" s="1241"/>
      <c r="BY3" s="1241"/>
      <c r="BZ3" s="1241"/>
      <c r="CA3" s="1241"/>
      <c r="CB3" s="1241"/>
    </row>
    <row r="4" spans="1:80" s="354" customFormat="1" ht="10.4" customHeight="1">
      <c r="A4" s="237"/>
      <c r="B4" s="238"/>
      <c r="C4" s="238"/>
      <c r="D4" s="238"/>
      <c r="E4" s="238"/>
      <c r="F4" s="238"/>
      <c r="G4" s="238"/>
      <c r="H4" s="238"/>
      <c r="I4" s="350"/>
      <c r="N4" s="1242"/>
      <c r="O4" s="1242"/>
      <c r="P4" s="1242"/>
      <c r="Q4" s="1242"/>
      <c r="R4" s="1242"/>
      <c r="S4" s="1242"/>
      <c r="T4" s="1242"/>
      <c r="U4" s="1242"/>
      <c r="V4" s="1242"/>
      <c r="W4" s="1242"/>
      <c r="X4" s="1242"/>
      <c r="Y4" s="1242"/>
      <c r="Z4" s="1242"/>
      <c r="AA4" s="1242"/>
      <c r="AB4" s="1242"/>
      <c r="AC4" s="1242"/>
      <c r="AD4" s="1242"/>
      <c r="AE4" s="1242"/>
      <c r="AF4" s="1242"/>
      <c r="AG4" s="1242"/>
      <c r="AH4" s="1242"/>
      <c r="AI4" s="1242"/>
      <c r="AJ4" s="1242"/>
      <c r="AK4" s="1242"/>
      <c r="AL4" s="1242"/>
      <c r="AM4" s="1242"/>
      <c r="AN4" s="1242"/>
      <c r="AO4" s="1242"/>
      <c r="AP4" s="1242"/>
      <c r="AQ4" s="1242"/>
      <c r="AR4" s="1242"/>
      <c r="AS4" s="1242"/>
      <c r="AT4" s="1242"/>
      <c r="AU4" s="1242"/>
      <c r="AV4" s="1242"/>
      <c r="AW4" s="1242"/>
      <c r="AX4" s="1242"/>
      <c r="AY4" s="1242"/>
      <c r="AZ4" s="1242"/>
      <c r="BA4" s="1242"/>
      <c r="BB4" s="1242"/>
      <c r="BC4" s="1242"/>
      <c r="BD4" s="1242"/>
      <c r="BE4" s="1242"/>
      <c r="BF4" s="1242"/>
      <c r="BG4" s="1242"/>
      <c r="BH4" s="1242"/>
      <c r="BI4" s="1242"/>
      <c r="BJ4" s="1242"/>
      <c r="BK4" s="1242"/>
      <c r="BL4" s="1242"/>
      <c r="BM4" s="1242"/>
      <c r="BN4" s="1242"/>
      <c r="BO4" s="1242"/>
      <c r="BP4" s="1242"/>
      <c r="BQ4" s="1242"/>
      <c r="BR4" s="1242"/>
      <c r="BS4" s="1242"/>
      <c r="BT4" s="1242"/>
      <c r="BU4" s="1242"/>
      <c r="BV4" s="1242"/>
      <c r="BW4" s="1242"/>
      <c r="BX4" s="1242"/>
      <c r="BY4" s="1242"/>
      <c r="BZ4" s="1242"/>
      <c r="CA4" s="1242"/>
      <c r="CB4" s="1242"/>
    </row>
    <row r="5" spans="1:80" s="355" customFormat="1" ht="7" customHeight="1">
      <c r="A5" s="237"/>
      <c r="B5" s="238"/>
      <c r="C5" s="238"/>
      <c r="D5" s="238"/>
      <c r="E5" s="238"/>
      <c r="F5" s="238"/>
      <c r="G5" s="238"/>
      <c r="H5" s="238"/>
      <c r="I5" s="350"/>
      <c r="N5" s="1238"/>
      <c r="O5" s="1238"/>
      <c r="P5" s="1238"/>
      <c r="Q5" s="1238"/>
      <c r="R5" s="1238"/>
      <c r="S5" s="1238"/>
      <c r="T5" s="1238"/>
      <c r="U5" s="1238"/>
      <c r="V5" s="1238"/>
      <c r="W5" s="1238"/>
      <c r="X5" s="1238"/>
      <c r="Y5" s="1238"/>
      <c r="Z5" s="1238"/>
      <c r="AA5" s="1238"/>
      <c r="AB5" s="1238"/>
      <c r="AC5" s="1238"/>
      <c r="AD5" s="1238"/>
      <c r="AE5" s="1238"/>
      <c r="AF5" s="1238"/>
      <c r="AG5" s="1238"/>
      <c r="AH5" s="1238"/>
      <c r="AI5" s="1238"/>
      <c r="AJ5" s="1238"/>
      <c r="AK5" s="1238"/>
      <c r="AL5" s="1238"/>
      <c r="AM5" s="1238"/>
      <c r="AN5" s="1238"/>
      <c r="AO5" s="1238"/>
      <c r="AP5" s="1238"/>
      <c r="AQ5" s="1238"/>
      <c r="AR5" s="1238"/>
      <c r="AS5" s="1238"/>
      <c r="AT5" s="1238"/>
      <c r="AU5" s="1238"/>
      <c r="AV5" s="1238"/>
      <c r="AW5" s="1238"/>
      <c r="AX5" s="1238"/>
      <c r="AY5" s="1238"/>
      <c r="AZ5" s="1238"/>
      <c r="BA5" s="1238"/>
      <c r="BB5" s="1238"/>
      <c r="BC5" s="1238"/>
      <c r="BD5" s="1238"/>
      <c r="BE5" s="1238"/>
      <c r="BF5" s="1238"/>
      <c r="BG5" s="1238"/>
      <c r="BH5" s="1238"/>
      <c r="BI5" s="1238"/>
      <c r="BJ5" s="1238"/>
      <c r="BK5" s="1238"/>
      <c r="BL5" s="1238"/>
      <c r="BM5" s="1238"/>
      <c r="BN5" s="1238"/>
      <c r="BO5" s="1238"/>
      <c r="BP5" s="1238"/>
      <c r="BQ5" s="1238"/>
      <c r="BR5" s="1238"/>
      <c r="BS5" s="1238"/>
      <c r="BT5" s="1238"/>
      <c r="BU5" s="1238"/>
      <c r="BV5" s="1238"/>
      <c r="BW5" s="1238"/>
      <c r="BX5" s="1238"/>
      <c r="BY5" s="1238"/>
      <c r="BZ5" s="1238"/>
      <c r="CA5" s="1238"/>
      <c r="CB5" s="1238"/>
    </row>
    <row r="6" spans="1:80" s="275" customFormat="1" ht="26.25" customHeight="1">
      <c r="A6" s="356"/>
      <c r="B6" s="357" t="s">
        <v>162</v>
      </c>
      <c r="C6" s="357" t="s">
        <v>163</v>
      </c>
      <c r="D6" s="357" t="s">
        <v>164</v>
      </c>
      <c r="E6" s="357" t="s">
        <v>165</v>
      </c>
      <c r="F6" s="357" t="s">
        <v>166</v>
      </c>
      <c r="G6" s="357" t="s">
        <v>167</v>
      </c>
      <c r="H6" s="357" t="s">
        <v>168</v>
      </c>
      <c r="I6" s="358"/>
      <c r="N6" s="1238"/>
      <c r="O6" s="1238"/>
      <c r="P6" s="1238"/>
      <c r="Q6" s="1238"/>
      <c r="R6" s="1238"/>
      <c r="S6" s="1238"/>
      <c r="T6" s="1238"/>
      <c r="U6" s="1238"/>
      <c r="V6" s="1238"/>
      <c r="W6" s="1238"/>
      <c r="X6" s="1238"/>
      <c r="Y6" s="1238"/>
      <c r="Z6" s="1238"/>
      <c r="AA6" s="1238"/>
      <c r="AB6" s="1238"/>
      <c r="AC6" s="1238"/>
      <c r="AD6" s="1238"/>
      <c r="AE6" s="1238"/>
      <c r="AF6" s="1238"/>
      <c r="AG6" s="1238"/>
      <c r="AH6" s="1238"/>
      <c r="AI6" s="1238"/>
      <c r="AJ6" s="1238"/>
      <c r="AK6" s="1238"/>
      <c r="AL6" s="1238"/>
      <c r="AM6" s="1238"/>
      <c r="AN6" s="1238"/>
      <c r="AO6" s="1238"/>
      <c r="AP6" s="1238"/>
      <c r="AQ6" s="1238"/>
      <c r="AR6" s="1238"/>
      <c r="AS6" s="1238"/>
      <c r="AT6" s="1238"/>
      <c r="AU6" s="1238"/>
      <c r="AV6" s="1238"/>
      <c r="AW6" s="1238"/>
      <c r="AX6" s="1238"/>
      <c r="AY6" s="1238"/>
      <c r="AZ6" s="1238"/>
      <c r="BA6" s="1238"/>
      <c r="BB6" s="1238"/>
      <c r="BC6" s="1238"/>
      <c r="BD6" s="1238"/>
      <c r="BE6" s="1238"/>
      <c r="BF6" s="1238"/>
      <c r="BG6" s="1238"/>
      <c r="BH6" s="1238"/>
      <c r="BI6" s="1238"/>
      <c r="BJ6" s="1238"/>
      <c r="BK6" s="1238"/>
      <c r="BL6" s="1238"/>
      <c r="BM6" s="1238"/>
      <c r="BN6" s="1238"/>
      <c r="BO6" s="1238"/>
      <c r="BP6" s="1238"/>
      <c r="BQ6" s="1238"/>
      <c r="BR6" s="1238"/>
      <c r="BS6" s="1238"/>
      <c r="BT6" s="1238"/>
      <c r="BU6" s="1238"/>
      <c r="BV6" s="1238"/>
      <c r="BW6" s="1238"/>
      <c r="BX6" s="1238"/>
      <c r="BY6" s="1238"/>
      <c r="BZ6" s="1238"/>
      <c r="CA6" s="1238"/>
      <c r="CB6" s="1238"/>
    </row>
    <row r="7" spans="1:80" s="362" customFormat="1" ht="40.75" customHeight="1">
      <c r="A7" s="359" t="s">
        <v>169</v>
      </c>
      <c r="B7" s="360"/>
      <c r="C7" s="360"/>
      <c r="D7" s="360"/>
      <c r="E7" s="360"/>
      <c r="F7" s="360"/>
      <c r="G7" s="360"/>
      <c r="H7" s="360"/>
      <c r="I7" s="361"/>
      <c r="N7" s="1173"/>
      <c r="O7" s="1173"/>
      <c r="P7" s="1173"/>
      <c r="Q7" s="1173"/>
      <c r="R7" s="1173"/>
      <c r="S7" s="1173"/>
      <c r="T7" s="1173"/>
      <c r="U7" s="1173"/>
      <c r="V7" s="1173"/>
      <c r="W7" s="1173"/>
      <c r="X7" s="1173"/>
      <c r="Y7" s="1173"/>
      <c r="Z7" s="1173"/>
      <c r="AA7" s="1173"/>
      <c r="AB7" s="1173"/>
      <c r="AC7" s="1173"/>
      <c r="AD7" s="1173"/>
      <c r="AE7" s="1173"/>
      <c r="AF7" s="1173"/>
      <c r="AG7" s="1173"/>
      <c r="AH7" s="1173"/>
      <c r="AI7" s="1173"/>
      <c r="AJ7" s="1173"/>
      <c r="AK7" s="1173"/>
      <c r="AL7" s="1173"/>
      <c r="AM7" s="1173"/>
      <c r="AN7" s="1173"/>
      <c r="AO7" s="1173"/>
      <c r="AP7" s="1173"/>
      <c r="AQ7" s="1173"/>
      <c r="AR7" s="1173"/>
      <c r="AS7" s="1173"/>
      <c r="AT7" s="1173"/>
      <c r="AU7" s="1173"/>
      <c r="AV7" s="1173"/>
      <c r="AW7" s="1173"/>
      <c r="AX7" s="1173"/>
      <c r="AY7" s="1173"/>
      <c r="AZ7" s="1173"/>
      <c r="BA7" s="1173"/>
      <c r="BB7" s="1173"/>
      <c r="BC7" s="1173"/>
      <c r="BD7" s="1173"/>
      <c r="BE7" s="1173"/>
      <c r="BF7" s="1173"/>
      <c r="BG7" s="1173"/>
      <c r="BH7" s="1173"/>
      <c r="BI7" s="1173"/>
      <c r="BJ7" s="1173"/>
      <c r="BK7" s="1173"/>
      <c r="BL7" s="1173"/>
      <c r="BM7" s="1173"/>
      <c r="BN7" s="1173"/>
      <c r="BO7" s="1173"/>
      <c r="BP7" s="1173"/>
      <c r="BQ7" s="1173"/>
      <c r="BR7" s="1173"/>
      <c r="BS7" s="1173"/>
      <c r="BT7" s="1173"/>
      <c r="BU7" s="1173"/>
      <c r="BV7" s="1173"/>
      <c r="BW7" s="1173"/>
      <c r="BX7" s="1173"/>
      <c r="BY7" s="1173"/>
      <c r="BZ7" s="1173"/>
      <c r="CA7" s="1173"/>
      <c r="CB7" s="1173"/>
    </row>
    <row r="8" spans="1:80" s="368" customFormat="1" ht="20.149999999999999" customHeight="1">
      <c r="A8" s="363">
        <v>2001</v>
      </c>
      <c r="B8" s="364">
        <v>11700935.1</v>
      </c>
      <c r="C8" s="364">
        <v>2606309.14</v>
      </c>
      <c r="D8" s="364">
        <v>1126020.68</v>
      </c>
      <c r="E8" s="364">
        <v>78427.69</v>
      </c>
      <c r="F8" s="364">
        <v>16620.63</v>
      </c>
      <c r="G8" s="364">
        <v>155970.95000000001</v>
      </c>
      <c r="H8" s="365">
        <v>15684284.189999999</v>
      </c>
      <c r="I8" s="366"/>
      <c r="J8" s="367">
        <f t="shared" ref="J8:J26" si="0">SUM(B8:G8)</f>
        <v>15684284.189999999</v>
      </c>
      <c r="K8" s="367">
        <f t="shared" ref="K8:K42" si="1">J8-H8</f>
        <v>0</v>
      </c>
      <c r="L8" s="362"/>
      <c r="M8" s="362"/>
      <c r="N8" s="1173"/>
      <c r="O8" s="1173"/>
      <c r="P8" s="1173"/>
      <c r="Q8" s="1173"/>
      <c r="R8" s="1173"/>
      <c r="S8" s="1173"/>
      <c r="T8" s="1173"/>
      <c r="U8" s="1173"/>
      <c r="V8" s="1173"/>
      <c r="W8" s="1173"/>
      <c r="X8" s="1173"/>
      <c r="Y8" s="1173"/>
      <c r="Z8" s="1173"/>
      <c r="AA8" s="1173"/>
      <c r="AB8" s="1173"/>
      <c r="AC8" s="1173"/>
      <c r="AD8" s="1173"/>
      <c r="AE8" s="1173"/>
      <c r="AF8" s="1173"/>
      <c r="AG8" s="1173"/>
      <c r="AH8" s="1173"/>
      <c r="AI8" s="1173"/>
      <c r="AJ8" s="1173"/>
      <c r="AK8" s="1173"/>
      <c r="AL8" s="1173"/>
      <c r="AM8" s="1173"/>
      <c r="AN8" s="1173"/>
      <c r="AO8" s="1173"/>
      <c r="AP8" s="1173"/>
      <c r="AQ8" s="1173"/>
      <c r="AR8" s="1173"/>
      <c r="AS8" s="1173"/>
      <c r="AT8" s="1173"/>
      <c r="AU8" s="1173"/>
      <c r="AV8" s="1173"/>
      <c r="AW8" s="1173"/>
      <c r="AX8" s="1173"/>
      <c r="AY8" s="1173"/>
      <c r="AZ8" s="1173"/>
      <c r="BA8" s="1173"/>
      <c r="BB8" s="1173"/>
      <c r="BC8" s="1173"/>
      <c r="BD8" s="1173"/>
      <c r="BE8" s="1173"/>
      <c r="BF8" s="1173"/>
      <c r="BG8" s="1173"/>
      <c r="BH8" s="1173"/>
      <c r="BI8" s="1173"/>
      <c r="BJ8" s="1173"/>
      <c r="BK8" s="1173"/>
      <c r="BL8" s="1173"/>
      <c r="BM8" s="1173"/>
      <c r="BN8" s="1173"/>
      <c r="BO8" s="1173"/>
      <c r="BP8" s="1173"/>
      <c r="BQ8" s="1173"/>
      <c r="BR8" s="1173"/>
      <c r="BS8" s="1173"/>
      <c r="BT8" s="1173"/>
      <c r="BU8" s="1173"/>
      <c r="BV8" s="1173"/>
      <c r="BW8" s="1173"/>
      <c r="BX8" s="1173"/>
      <c r="BY8" s="1173"/>
      <c r="BZ8" s="1173"/>
      <c r="CA8" s="1173"/>
      <c r="CB8" s="1173"/>
    </row>
    <row r="9" spans="1:80" s="368" customFormat="1" ht="20.149999999999999" customHeight="1">
      <c r="A9" s="363">
        <v>2002</v>
      </c>
      <c r="B9" s="369">
        <v>11610265.789999999</v>
      </c>
      <c r="C9" s="369">
        <v>2540105.2000000002</v>
      </c>
      <c r="D9" s="369">
        <v>1073062.33</v>
      </c>
      <c r="E9" s="369">
        <v>73316.09</v>
      </c>
      <c r="F9" s="369">
        <v>14263.32</v>
      </c>
      <c r="G9" s="369">
        <v>168015.35999999999</v>
      </c>
      <c r="H9" s="370">
        <v>15479028.1</v>
      </c>
      <c r="I9" s="371"/>
      <c r="J9" s="367">
        <f t="shared" si="0"/>
        <v>15479028.089999998</v>
      </c>
      <c r="K9" s="367">
        <f t="shared" si="1"/>
        <v>-1.0000001639127731E-2</v>
      </c>
      <c r="L9" s="362"/>
      <c r="M9" s="362"/>
      <c r="N9" s="1173"/>
      <c r="O9" s="1173"/>
      <c r="P9" s="1173"/>
      <c r="Q9" s="1173"/>
      <c r="R9" s="1173"/>
      <c r="S9" s="1173"/>
      <c r="T9" s="1173"/>
      <c r="U9" s="1173"/>
      <c r="V9" s="1173"/>
      <c r="W9" s="1173"/>
      <c r="X9" s="1173"/>
      <c r="Y9" s="1173"/>
      <c r="Z9" s="1173"/>
      <c r="AA9" s="1173"/>
      <c r="AB9" s="1173"/>
      <c r="AC9" s="1173"/>
      <c r="AD9" s="1173"/>
      <c r="AE9" s="1173"/>
      <c r="AF9" s="1173"/>
      <c r="AG9" s="1173"/>
      <c r="AH9" s="1173"/>
      <c r="AI9" s="1173"/>
      <c r="AJ9" s="1173"/>
      <c r="AK9" s="1173"/>
      <c r="AL9" s="1173"/>
      <c r="AM9" s="1173"/>
      <c r="AN9" s="1173"/>
      <c r="AO9" s="1173"/>
      <c r="AP9" s="1173"/>
      <c r="AQ9" s="1173"/>
      <c r="AR9" s="1173"/>
      <c r="AS9" s="1173"/>
      <c r="AT9" s="1173"/>
      <c r="AU9" s="1173"/>
      <c r="AV9" s="1173"/>
      <c r="AW9" s="1173"/>
      <c r="AX9" s="1173"/>
      <c r="AY9" s="1173"/>
      <c r="AZ9" s="1173"/>
      <c r="BA9" s="1173"/>
      <c r="BB9" s="1173"/>
      <c r="BC9" s="1173"/>
      <c r="BD9" s="1173"/>
      <c r="BE9" s="1173"/>
      <c r="BF9" s="1173"/>
      <c r="BG9" s="1173"/>
      <c r="BH9" s="1173"/>
      <c r="BI9" s="1173"/>
      <c r="BJ9" s="1173"/>
      <c r="BK9" s="1173"/>
      <c r="BL9" s="1173"/>
      <c r="BM9" s="1173"/>
      <c r="BN9" s="1173"/>
      <c r="BO9" s="1173"/>
      <c r="BP9" s="1173"/>
      <c r="BQ9" s="1173"/>
      <c r="BR9" s="1173"/>
      <c r="BS9" s="1173"/>
      <c r="BT9" s="1173"/>
      <c r="BU9" s="1173"/>
      <c r="BV9" s="1173"/>
      <c r="BW9" s="1173"/>
      <c r="BX9" s="1173"/>
      <c r="BY9" s="1173"/>
      <c r="BZ9" s="1173"/>
      <c r="CA9" s="1173"/>
      <c r="CB9" s="1173"/>
    </row>
    <row r="10" spans="1:80" s="368" customFormat="1" ht="20.149999999999999" customHeight="1">
      <c r="A10" s="363">
        <v>2003</v>
      </c>
      <c r="B10" s="369">
        <v>12551211.73</v>
      </c>
      <c r="C10" s="369">
        <v>2730963.96</v>
      </c>
      <c r="D10" s="369">
        <v>1134980.3500000001</v>
      </c>
      <c r="E10" s="369">
        <v>76239.16</v>
      </c>
      <c r="F10" s="369">
        <v>13496.3</v>
      </c>
      <c r="G10" s="369">
        <v>185258.39</v>
      </c>
      <c r="H10" s="370">
        <v>16692149.880000001</v>
      </c>
      <c r="I10" s="371"/>
      <c r="J10" s="367">
        <f t="shared" si="0"/>
        <v>16692149.890000002</v>
      </c>
      <c r="K10" s="367">
        <f t="shared" si="1"/>
        <v>1.0000001639127731E-2</v>
      </c>
      <c r="L10" s="362"/>
      <c r="M10" s="362"/>
      <c r="N10" s="1173"/>
      <c r="O10" s="1173"/>
      <c r="P10" s="1173"/>
      <c r="Q10" s="1173"/>
      <c r="R10" s="1173"/>
      <c r="S10" s="1173"/>
      <c r="T10" s="1173"/>
      <c r="U10" s="1173"/>
      <c r="V10" s="1173"/>
      <c r="W10" s="1173"/>
      <c r="X10" s="1173"/>
      <c r="Y10" s="1173"/>
      <c r="Z10" s="1173"/>
      <c r="AA10" s="1173"/>
      <c r="AB10" s="1173"/>
      <c r="AC10" s="1173"/>
      <c r="AD10" s="1173"/>
      <c r="AE10" s="1173"/>
      <c r="AF10" s="1173"/>
      <c r="AG10" s="1173"/>
      <c r="AH10" s="1173"/>
      <c r="AI10" s="1173"/>
      <c r="AJ10" s="1173"/>
      <c r="AK10" s="1173"/>
      <c r="AL10" s="1173"/>
      <c r="AM10" s="1173"/>
      <c r="AN10" s="1173"/>
      <c r="AO10" s="1173"/>
      <c r="AP10" s="1173"/>
      <c r="AQ10" s="1173"/>
      <c r="AR10" s="1173"/>
      <c r="AS10" s="1173"/>
      <c r="AT10" s="1173"/>
      <c r="AU10" s="1173"/>
      <c r="AV10" s="1173"/>
      <c r="AW10" s="1173"/>
      <c r="AX10" s="1173"/>
      <c r="AY10" s="1173"/>
      <c r="AZ10" s="1173"/>
      <c r="BA10" s="1173"/>
      <c r="BB10" s="1173"/>
      <c r="BC10" s="1173"/>
      <c r="BD10" s="1173"/>
      <c r="BE10" s="1173"/>
      <c r="BF10" s="1173"/>
      <c r="BG10" s="1173"/>
      <c r="BH10" s="1173"/>
      <c r="BI10" s="1173"/>
      <c r="BJ10" s="1173"/>
      <c r="BK10" s="1173"/>
      <c r="BL10" s="1173"/>
      <c r="BM10" s="1173"/>
      <c r="BN10" s="1173"/>
      <c r="BO10" s="1173"/>
      <c r="BP10" s="1173"/>
      <c r="BQ10" s="1173"/>
      <c r="BR10" s="1173"/>
      <c r="BS10" s="1173"/>
      <c r="BT10" s="1173"/>
      <c r="BU10" s="1173"/>
      <c r="BV10" s="1173"/>
      <c r="BW10" s="1173"/>
      <c r="BX10" s="1173"/>
      <c r="BY10" s="1173"/>
      <c r="BZ10" s="1173"/>
      <c r="CA10" s="1173"/>
      <c r="CB10" s="1173"/>
    </row>
    <row r="11" spans="1:80" s="368" customFormat="1" ht="20.149999999999999" customHeight="1">
      <c r="A11" s="363">
        <v>2004</v>
      </c>
      <c r="B11" s="369">
        <v>12958483.92</v>
      </c>
      <c r="C11" s="369">
        <v>2837998.1</v>
      </c>
      <c r="D11" s="369">
        <v>1088275.83</v>
      </c>
      <c r="E11" s="369">
        <v>75053.84</v>
      </c>
      <c r="F11" s="369">
        <v>12030.77</v>
      </c>
      <c r="G11" s="369">
        <v>181208.4</v>
      </c>
      <c r="H11" s="370">
        <v>17153050.859999999</v>
      </c>
      <c r="I11" s="371"/>
      <c r="J11" s="367">
        <f t="shared" si="0"/>
        <v>17153050.859999999</v>
      </c>
      <c r="K11" s="367">
        <f t="shared" si="1"/>
        <v>0</v>
      </c>
      <c r="L11" s="362"/>
      <c r="M11" s="362"/>
      <c r="N11" s="1173"/>
      <c r="O11" s="1173"/>
      <c r="P11" s="1173"/>
      <c r="Q11" s="1173"/>
      <c r="R11" s="1173"/>
      <c r="S11" s="1173"/>
      <c r="T11" s="1173"/>
      <c r="U11" s="1173"/>
      <c r="V11" s="1173"/>
      <c r="W11" s="1173"/>
      <c r="X11" s="1173"/>
      <c r="Y11" s="1173"/>
      <c r="Z11" s="1173"/>
      <c r="AA11" s="1173"/>
      <c r="AB11" s="1173"/>
      <c r="AC11" s="1173"/>
      <c r="AD11" s="1173"/>
      <c r="AE11" s="1173"/>
      <c r="AF11" s="1173"/>
      <c r="AG11" s="1173"/>
      <c r="AH11" s="1173"/>
      <c r="AI11" s="1173"/>
      <c r="AJ11" s="1173"/>
      <c r="AK11" s="1173"/>
      <c r="AL11" s="1173"/>
      <c r="AM11" s="1173"/>
      <c r="AN11" s="1173"/>
      <c r="AO11" s="1173"/>
      <c r="AP11" s="1173"/>
      <c r="AQ11" s="1173"/>
      <c r="AR11" s="1173"/>
      <c r="AS11" s="1173"/>
      <c r="AT11" s="1173"/>
      <c r="AU11" s="1173"/>
      <c r="AV11" s="1173"/>
      <c r="AW11" s="1173"/>
      <c r="AX11" s="1173"/>
      <c r="AY11" s="1173"/>
      <c r="AZ11" s="1173"/>
      <c r="BA11" s="1173"/>
      <c r="BB11" s="1173"/>
      <c r="BC11" s="1173"/>
      <c r="BD11" s="1173"/>
      <c r="BE11" s="1173"/>
      <c r="BF11" s="1173"/>
      <c r="BG11" s="1173"/>
      <c r="BH11" s="1173"/>
      <c r="BI11" s="1173"/>
      <c r="BJ11" s="1173"/>
      <c r="BK11" s="1173"/>
      <c r="BL11" s="1173"/>
      <c r="BM11" s="1173"/>
      <c r="BN11" s="1173"/>
      <c r="BO11" s="1173"/>
      <c r="BP11" s="1173"/>
      <c r="BQ11" s="1173"/>
      <c r="BR11" s="1173"/>
      <c r="BS11" s="1173"/>
      <c r="BT11" s="1173"/>
      <c r="BU11" s="1173"/>
      <c r="BV11" s="1173"/>
      <c r="BW11" s="1173"/>
      <c r="BX11" s="1173"/>
      <c r="BY11" s="1173"/>
      <c r="BZ11" s="1173"/>
      <c r="CA11" s="1173"/>
      <c r="CB11" s="1173"/>
    </row>
    <row r="12" spans="1:80" s="368" customFormat="1" ht="20.149999999999999" customHeight="1">
      <c r="A12" s="363">
        <v>2005</v>
      </c>
      <c r="B12" s="369">
        <v>13570179.17</v>
      </c>
      <c r="C12" s="369">
        <v>2933843.7</v>
      </c>
      <c r="D12" s="372">
        <v>1045732</v>
      </c>
      <c r="E12" s="369">
        <v>73357.33</v>
      </c>
      <c r="F12" s="369">
        <v>10518</v>
      </c>
      <c r="G12" s="364">
        <v>279003.40000000002</v>
      </c>
      <c r="H12" s="370">
        <v>17912633.600000001</v>
      </c>
      <c r="I12" s="371"/>
      <c r="J12" s="367">
        <f t="shared" si="0"/>
        <v>17912633.599999998</v>
      </c>
      <c r="K12" s="367">
        <f t="shared" si="1"/>
        <v>0</v>
      </c>
      <c r="L12" s="362"/>
      <c r="M12" s="362"/>
      <c r="N12" s="1173"/>
      <c r="O12" s="1173"/>
      <c r="P12" s="1173"/>
      <c r="Q12" s="1173"/>
      <c r="R12" s="1173"/>
      <c r="S12" s="1173"/>
      <c r="T12" s="1173"/>
      <c r="U12" s="1173"/>
      <c r="V12" s="1173"/>
      <c r="W12" s="1173"/>
      <c r="X12" s="1173"/>
      <c r="Y12" s="1173"/>
      <c r="Z12" s="1173"/>
      <c r="AA12" s="1173"/>
      <c r="AB12" s="1173"/>
      <c r="AC12" s="1173"/>
      <c r="AD12" s="1173"/>
      <c r="AE12" s="1173"/>
      <c r="AF12" s="1173"/>
      <c r="AG12" s="1173"/>
      <c r="AH12" s="1173"/>
      <c r="AI12" s="1173"/>
      <c r="AJ12" s="1173"/>
      <c r="AK12" s="1173"/>
      <c r="AL12" s="1173"/>
      <c r="AM12" s="1173"/>
      <c r="AN12" s="1173"/>
      <c r="AO12" s="1173"/>
      <c r="AP12" s="1173"/>
      <c r="AQ12" s="1173"/>
      <c r="AR12" s="1173"/>
      <c r="AS12" s="1173"/>
      <c r="AT12" s="1173"/>
      <c r="AU12" s="1173"/>
      <c r="AV12" s="1173"/>
      <c r="AW12" s="1173"/>
      <c r="AX12" s="1173"/>
      <c r="AY12" s="1173"/>
      <c r="AZ12" s="1173"/>
      <c r="BA12" s="1173"/>
      <c r="BB12" s="1173"/>
      <c r="BC12" s="1173"/>
      <c r="BD12" s="1173"/>
      <c r="BE12" s="1173"/>
      <c r="BF12" s="1173"/>
      <c r="BG12" s="1173"/>
      <c r="BH12" s="1173"/>
      <c r="BI12" s="1173"/>
      <c r="BJ12" s="1173"/>
      <c r="BK12" s="1173"/>
      <c r="BL12" s="1173"/>
      <c r="BM12" s="1173"/>
      <c r="BN12" s="1173"/>
      <c r="BO12" s="1173"/>
      <c r="BP12" s="1173"/>
      <c r="BQ12" s="1173"/>
      <c r="BR12" s="1173"/>
      <c r="BS12" s="1173"/>
      <c r="BT12" s="1173"/>
      <c r="BU12" s="1173"/>
      <c r="BV12" s="1173"/>
      <c r="BW12" s="1173"/>
      <c r="BX12" s="1173"/>
      <c r="BY12" s="1173"/>
      <c r="BZ12" s="1173"/>
      <c r="CA12" s="1173"/>
      <c r="CB12" s="1173"/>
    </row>
    <row r="13" spans="1:80" s="368" customFormat="1" ht="20.149999999999999" customHeight="1">
      <c r="A13" s="363">
        <v>2006</v>
      </c>
      <c r="B13" s="369">
        <v>14232610.32</v>
      </c>
      <c r="C13" s="369">
        <v>3017462.34</v>
      </c>
      <c r="D13" s="372">
        <v>1003299.5499999999</v>
      </c>
      <c r="E13" s="369">
        <v>72146.98</v>
      </c>
      <c r="F13" s="369">
        <v>9410.82</v>
      </c>
      <c r="G13" s="369">
        <v>339072.75</v>
      </c>
      <c r="H13" s="370">
        <v>18674002.760000002</v>
      </c>
      <c r="I13" s="371"/>
      <c r="J13" s="367">
        <f t="shared" si="0"/>
        <v>18674002.760000002</v>
      </c>
      <c r="K13" s="367">
        <f t="shared" si="1"/>
        <v>0</v>
      </c>
      <c r="L13" s="362"/>
      <c r="M13" s="362"/>
      <c r="N13" s="1173"/>
      <c r="O13" s="1173"/>
      <c r="P13" s="1173"/>
      <c r="Q13" s="1173"/>
      <c r="R13" s="1173"/>
      <c r="S13" s="1173"/>
      <c r="T13" s="1173"/>
      <c r="U13" s="1173"/>
      <c r="V13" s="1173"/>
      <c r="W13" s="1173"/>
      <c r="X13" s="1173"/>
      <c r="Y13" s="1173"/>
      <c r="Z13" s="1173"/>
      <c r="AA13" s="1173"/>
      <c r="AB13" s="1173"/>
      <c r="AC13" s="1173"/>
      <c r="AD13" s="1173"/>
      <c r="AE13" s="1173"/>
      <c r="AF13" s="1173"/>
      <c r="AG13" s="1173"/>
      <c r="AH13" s="1173"/>
      <c r="AI13" s="1173"/>
      <c r="AJ13" s="1173"/>
      <c r="AK13" s="1173"/>
      <c r="AL13" s="1173"/>
      <c r="AM13" s="1173"/>
      <c r="AN13" s="1173"/>
      <c r="AO13" s="1173"/>
      <c r="AP13" s="1173"/>
      <c r="AQ13" s="1173"/>
      <c r="AR13" s="1173"/>
      <c r="AS13" s="1173"/>
      <c r="AT13" s="1173"/>
      <c r="AU13" s="1173"/>
      <c r="AV13" s="1173"/>
      <c r="AW13" s="1173"/>
      <c r="AX13" s="1173"/>
      <c r="AY13" s="1173"/>
      <c r="AZ13" s="1173"/>
      <c r="BA13" s="1173"/>
      <c r="BB13" s="1173"/>
      <c r="BC13" s="1173"/>
      <c r="BD13" s="1173"/>
      <c r="BE13" s="1173"/>
      <c r="BF13" s="1173"/>
      <c r="BG13" s="1173"/>
      <c r="BH13" s="1173"/>
      <c r="BI13" s="1173"/>
      <c r="BJ13" s="1173"/>
      <c r="BK13" s="1173"/>
      <c r="BL13" s="1173"/>
      <c r="BM13" s="1173"/>
      <c r="BN13" s="1173"/>
      <c r="BO13" s="1173"/>
      <c r="BP13" s="1173"/>
      <c r="BQ13" s="1173"/>
      <c r="BR13" s="1173"/>
      <c r="BS13" s="1173"/>
      <c r="BT13" s="1173"/>
      <c r="BU13" s="1173"/>
      <c r="BV13" s="1173"/>
      <c r="BW13" s="1173"/>
      <c r="BX13" s="1173"/>
      <c r="BY13" s="1173"/>
      <c r="BZ13" s="1173"/>
      <c r="CA13" s="1173"/>
      <c r="CB13" s="1173"/>
    </row>
    <row r="14" spans="1:80" s="368" customFormat="1" ht="20.149999999999999" customHeight="1">
      <c r="A14" s="363">
        <v>2007</v>
      </c>
      <c r="B14" s="369">
        <v>14783144.359999999</v>
      </c>
      <c r="C14" s="369">
        <v>3119916.25</v>
      </c>
      <c r="D14" s="372">
        <v>971528.76</v>
      </c>
      <c r="E14" s="369">
        <v>71182.58</v>
      </c>
      <c r="F14" s="369">
        <v>8683.35</v>
      </c>
      <c r="G14" s="369">
        <v>277368.83</v>
      </c>
      <c r="H14" s="370">
        <v>19231824.129999999</v>
      </c>
      <c r="I14" s="371"/>
      <c r="J14" s="367">
        <f t="shared" si="0"/>
        <v>19231824.129999999</v>
      </c>
      <c r="K14" s="367">
        <f t="shared" si="1"/>
        <v>0</v>
      </c>
      <c r="L14" s="362"/>
      <c r="M14" s="362"/>
      <c r="N14" s="1173"/>
      <c r="O14" s="1173"/>
      <c r="P14" s="1173"/>
      <c r="Q14" s="1173"/>
      <c r="R14" s="1173"/>
      <c r="S14" s="1173"/>
      <c r="T14" s="1173"/>
      <c r="U14" s="1173"/>
      <c r="V14" s="1173"/>
      <c r="W14" s="1173"/>
      <c r="X14" s="1173"/>
      <c r="Y14" s="1173"/>
      <c r="Z14" s="1173"/>
      <c r="AA14" s="1173"/>
      <c r="AB14" s="1173"/>
      <c r="AC14" s="1173"/>
      <c r="AD14" s="1173"/>
      <c r="AE14" s="1173"/>
      <c r="AF14" s="1173"/>
      <c r="AG14" s="1173"/>
      <c r="AH14" s="1173"/>
      <c r="AI14" s="1173"/>
      <c r="AJ14" s="1173"/>
      <c r="AK14" s="1173"/>
      <c r="AL14" s="1173"/>
      <c r="AM14" s="1173"/>
      <c r="AN14" s="1173"/>
      <c r="AO14" s="1173"/>
      <c r="AP14" s="1173"/>
      <c r="AQ14" s="1173"/>
      <c r="AR14" s="1173"/>
      <c r="AS14" s="1173"/>
      <c r="AT14" s="1173"/>
      <c r="AU14" s="1173"/>
      <c r="AV14" s="1173"/>
      <c r="AW14" s="1173"/>
      <c r="AX14" s="1173"/>
      <c r="AY14" s="1173"/>
      <c r="AZ14" s="1173"/>
      <c r="BA14" s="1173"/>
      <c r="BB14" s="1173"/>
      <c r="BC14" s="1173"/>
      <c r="BD14" s="1173"/>
      <c r="BE14" s="1173"/>
      <c r="BF14" s="1173"/>
      <c r="BG14" s="1173"/>
      <c r="BH14" s="1173"/>
      <c r="BI14" s="1173"/>
      <c r="BJ14" s="1173"/>
      <c r="BK14" s="1173"/>
      <c r="BL14" s="1173"/>
      <c r="BM14" s="1173"/>
      <c r="BN14" s="1173"/>
      <c r="BO14" s="1173"/>
      <c r="BP14" s="1173"/>
      <c r="BQ14" s="1173"/>
      <c r="BR14" s="1173"/>
      <c r="BS14" s="1173"/>
      <c r="BT14" s="1173"/>
      <c r="BU14" s="1173"/>
      <c r="BV14" s="1173"/>
      <c r="BW14" s="1173"/>
      <c r="BX14" s="1173"/>
      <c r="BY14" s="1173"/>
      <c r="BZ14" s="1173"/>
      <c r="CA14" s="1173"/>
      <c r="CB14" s="1173"/>
    </row>
    <row r="15" spans="1:80" s="368" customFormat="1" ht="20.149999999999999" customHeight="1">
      <c r="A15" s="363">
        <v>2008</v>
      </c>
      <c r="B15" s="369">
        <v>14654539.130000001</v>
      </c>
      <c r="C15" s="369">
        <v>3384155.55</v>
      </c>
      <c r="D15" s="372">
        <v>743300.98</v>
      </c>
      <c r="E15" s="369">
        <v>69771.510000000009</v>
      </c>
      <c r="F15" s="369">
        <v>7989.74</v>
      </c>
      <c r="G15" s="369">
        <v>279969.78999999998</v>
      </c>
      <c r="H15" s="370">
        <v>19139726.739999998</v>
      </c>
      <c r="I15" s="371"/>
      <c r="J15" s="367">
        <f>SUM(B15:G15)</f>
        <v>19139726.699999999</v>
      </c>
      <c r="K15" s="367">
        <f t="shared" si="1"/>
        <v>-3.9999999105930328E-2</v>
      </c>
      <c r="L15" s="362"/>
      <c r="M15" s="362"/>
      <c r="N15" s="1173"/>
      <c r="O15" s="1173"/>
      <c r="P15" s="1173"/>
      <c r="Q15" s="1173"/>
      <c r="R15" s="1173"/>
      <c r="S15" s="1173"/>
      <c r="T15" s="1173"/>
      <c r="U15" s="1173"/>
      <c r="V15" s="1173"/>
      <c r="W15" s="1173"/>
      <c r="X15" s="1173"/>
      <c r="Y15" s="1173"/>
      <c r="Z15" s="1173"/>
      <c r="AA15" s="1173"/>
      <c r="AB15" s="1173"/>
      <c r="AC15" s="1173"/>
      <c r="AD15" s="1173"/>
      <c r="AE15" s="1173"/>
      <c r="AF15" s="1173"/>
      <c r="AG15" s="1173"/>
      <c r="AH15" s="1173"/>
      <c r="AI15" s="1173"/>
      <c r="AJ15" s="1173"/>
      <c r="AK15" s="1173"/>
      <c r="AL15" s="1173"/>
      <c r="AM15" s="1173"/>
      <c r="AN15" s="1173"/>
      <c r="AO15" s="1173"/>
      <c r="AP15" s="1173"/>
      <c r="AQ15" s="1173"/>
      <c r="AR15" s="1173"/>
      <c r="AS15" s="1173"/>
      <c r="AT15" s="1173"/>
      <c r="AU15" s="1173"/>
      <c r="AV15" s="1173"/>
      <c r="AW15" s="1173"/>
      <c r="AX15" s="1173"/>
      <c r="AY15" s="1173"/>
      <c r="AZ15" s="1173"/>
      <c r="BA15" s="1173"/>
      <c r="BB15" s="1173"/>
      <c r="BC15" s="1173"/>
      <c r="BD15" s="1173"/>
      <c r="BE15" s="1173"/>
      <c r="BF15" s="1173"/>
      <c r="BG15" s="1173"/>
      <c r="BH15" s="1173"/>
      <c r="BI15" s="1173"/>
      <c r="BJ15" s="1173"/>
      <c r="BK15" s="1173"/>
      <c r="BL15" s="1173"/>
      <c r="BM15" s="1173"/>
      <c r="BN15" s="1173"/>
      <c r="BO15" s="1173"/>
      <c r="BP15" s="1173"/>
      <c r="BQ15" s="1173"/>
      <c r="BR15" s="1173"/>
      <c r="BS15" s="1173"/>
      <c r="BT15" s="1173"/>
      <c r="BU15" s="1173"/>
      <c r="BV15" s="1173"/>
      <c r="BW15" s="1173"/>
      <c r="BX15" s="1173"/>
      <c r="BY15" s="1173"/>
      <c r="BZ15" s="1173"/>
      <c r="CA15" s="1173"/>
      <c r="CB15" s="1173"/>
    </row>
    <row r="16" spans="1:80" s="368" customFormat="1" ht="20.149999999999999" customHeight="1">
      <c r="A16" s="363">
        <v>2009</v>
      </c>
      <c r="B16" s="369">
        <v>13634776</v>
      </c>
      <c r="C16" s="369">
        <v>3220769.4299999997</v>
      </c>
      <c r="D16" s="372">
        <v>801725.34</v>
      </c>
      <c r="E16" s="369">
        <v>67088.66</v>
      </c>
      <c r="F16" s="369">
        <v>7433.81</v>
      </c>
      <c r="G16" s="369">
        <v>288677.13</v>
      </c>
      <c r="H16" s="370">
        <v>18020470.210000001</v>
      </c>
      <c r="I16" s="371"/>
      <c r="J16" s="367">
        <f t="shared" si="0"/>
        <v>18020470.369999997</v>
      </c>
      <c r="K16" s="367">
        <f t="shared" si="1"/>
        <v>0.15999999642372131</v>
      </c>
      <c r="L16" s="362"/>
      <c r="M16" s="362"/>
      <c r="N16" s="1173"/>
      <c r="O16" s="1173"/>
      <c r="P16" s="1173"/>
      <c r="Q16" s="1173"/>
      <c r="R16" s="1173"/>
      <c r="S16" s="1173"/>
      <c r="T16" s="1173"/>
      <c r="U16" s="1173"/>
      <c r="V16" s="1173"/>
      <c r="W16" s="1173"/>
      <c r="X16" s="1173"/>
      <c r="Y16" s="1173"/>
      <c r="Z16" s="1173"/>
      <c r="AA16" s="1173"/>
      <c r="AB16" s="1173"/>
      <c r="AC16" s="1173"/>
      <c r="AD16" s="1173"/>
      <c r="AE16" s="1173"/>
      <c r="AF16" s="1173"/>
      <c r="AG16" s="1173"/>
      <c r="AH16" s="1173"/>
      <c r="AI16" s="1173"/>
      <c r="AJ16" s="1173"/>
      <c r="AK16" s="1173"/>
      <c r="AL16" s="1173"/>
      <c r="AM16" s="1173"/>
      <c r="AN16" s="1173"/>
      <c r="AO16" s="1173"/>
      <c r="AP16" s="1173"/>
      <c r="AQ16" s="1173"/>
      <c r="AR16" s="1173"/>
      <c r="AS16" s="1173"/>
      <c r="AT16" s="1173"/>
      <c r="AU16" s="1173"/>
      <c r="AV16" s="1173"/>
      <c r="AW16" s="1173"/>
      <c r="AX16" s="1173"/>
      <c r="AY16" s="1173"/>
      <c r="AZ16" s="1173"/>
      <c r="BA16" s="1173"/>
      <c r="BB16" s="1173"/>
      <c r="BC16" s="1173"/>
      <c r="BD16" s="1173"/>
      <c r="BE16" s="1173"/>
      <c r="BF16" s="1173"/>
      <c r="BG16" s="1173"/>
      <c r="BH16" s="1173"/>
      <c r="BI16" s="1173"/>
      <c r="BJ16" s="1173"/>
      <c r="BK16" s="1173"/>
      <c r="BL16" s="1173"/>
      <c r="BM16" s="1173"/>
      <c r="BN16" s="1173"/>
      <c r="BO16" s="1173"/>
      <c r="BP16" s="1173"/>
      <c r="BQ16" s="1173"/>
      <c r="BR16" s="1173"/>
      <c r="BS16" s="1173"/>
      <c r="BT16" s="1173"/>
      <c r="BU16" s="1173"/>
      <c r="BV16" s="1173"/>
      <c r="BW16" s="1173"/>
      <c r="BX16" s="1173"/>
      <c r="BY16" s="1173"/>
      <c r="BZ16" s="1173"/>
      <c r="CA16" s="1173"/>
      <c r="CB16" s="1173"/>
    </row>
    <row r="17" spans="1:80" s="368" customFormat="1" ht="20.149999999999999" customHeight="1">
      <c r="A17" s="363">
        <v>2010</v>
      </c>
      <c r="B17" s="369">
        <v>13354277</v>
      </c>
      <c r="C17" s="369">
        <v>3130330.45</v>
      </c>
      <c r="D17" s="372">
        <v>819981</v>
      </c>
      <c r="E17" s="369">
        <v>65217</v>
      </c>
      <c r="F17" s="369">
        <v>6778</v>
      </c>
      <c r="G17" s="369">
        <v>293793</v>
      </c>
      <c r="H17" s="370">
        <v>17670376</v>
      </c>
      <c r="I17" s="371"/>
      <c r="J17" s="367">
        <f t="shared" si="0"/>
        <v>17670376.449999999</v>
      </c>
      <c r="K17" s="367">
        <f t="shared" si="1"/>
        <v>0.44999999925494194</v>
      </c>
      <c r="L17" s="362"/>
      <c r="M17" s="362"/>
      <c r="N17" s="1173"/>
      <c r="O17" s="1173"/>
      <c r="P17" s="1173"/>
      <c r="Q17" s="1173"/>
      <c r="R17" s="1173"/>
      <c r="S17" s="1173"/>
      <c r="T17" s="1173"/>
      <c r="U17" s="1173"/>
      <c r="V17" s="1173"/>
      <c r="W17" s="1173"/>
      <c r="X17" s="1173"/>
      <c r="Y17" s="1173"/>
      <c r="Z17" s="1173"/>
      <c r="AA17" s="1173"/>
      <c r="AB17" s="1173"/>
      <c r="AC17" s="1173"/>
      <c r="AD17" s="1173"/>
      <c r="AE17" s="1173"/>
      <c r="AF17" s="1173"/>
      <c r="AG17" s="1173"/>
      <c r="AH17" s="1173"/>
      <c r="AI17" s="1173"/>
      <c r="AJ17" s="1173"/>
      <c r="AK17" s="1173"/>
      <c r="AL17" s="1173"/>
      <c r="AM17" s="1173"/>
      <c r="AN17" s="1173"/>
      <c r="AO17" s="1173"/>
      <c r="AP17" s="1173"/>
      <c r="AQ17" s="1173"/>
      <c r="AR17" s="1173"/>
      <c r="AS17" s="1173"/>
      <c r="AT17" s="1173"/>
      <c r="AU17" s="1173"/>
      <c r="AV17" s="1173"/>
      <c r="AW17" s="1173"/>
      <c r="AX17" s="1173"/>
      <c r="AY17" s="1173"/>
      <c r="AZ17" s="1173"/>
      <c r="BA17" s="1173"/>
      <c r="BB17" s="1173"/>
      <c r="BC17" s="1173"/>
      <c r="BD17" s="1173"/>
      <c r="BE17" s="1173"/>
      <c r="BF17" s="1173"/>
      <c r="BG17" s="1173"/>
      <c r="BH17" s="1173"/>
      <c r="BI17" s="1173"/>
      <c r="BJ17" s="1173"/>
      <c r="BK17" s="1173"/>
      <c r="BL17" s="1173"/>
      <c r="BM17" s="1173"/>
      <c r="BN17" s="1173"/>
      <c r="BO17" s="1173"/>
      <c r="BP17" s="1173"/>
      <c r="BQ17" s="1173"/>
      <c r="BR17" s="1173"/>
      <c r="BS17" s="1173"/>
      <c r="BT17" s="1173"/>
      <c r="BU17" s="1173"/>
      <c r="BV17" s="1173"/>
      <c r="BW17" s="1173"/>
      <c r="BX17" s="1173"/>
      <c r="BY17" s="1173"/>
      <c r="BZ17" s="1173"/>
      <c r="CA17" s="1173"/>
      <c r="CB17" s="1173"/>
    </row>
    <row r="18" spans="1:80" s="368" customFormat="1" ht="20.149999999999999" customHeight="1">
      <c r="A18" s="363">
        <v>2011</v>
      </c>
      <c r="B18" s="369">
        <v>13152496</v>
      </c>
      <c r="C18" s="369">
        <v>3092617</v>
      </c>
      <c r="D18" s="372">
        <v>822266</v>
      </c>
      <c r="E18" s="369">
        <v>63493</v>
      </c>
      <c r="F18" s="369">
        <v>5997</v>
      </c>
      <c r="G18" s="369">
        <v>296293</v>
      </c>
      <c r="H18" s="370">
        <v>17433161</v>
      </c>
      <c r="I18" s="371"/>
      <c r="J18" s="367">
        <f t="shared" si="0"/>
        <v>17433162</v>
      </c>
      <c r="K18" s="367">
        <f t="shared" si="1"/>
        <v>1</v>
      </c>
      <c r="M18" s="1308"/>
      <c r="N18" s="1173"/>
      <c r="O18" s="1173"/>
      <c r="P18" s="1173"/>
      <c r="Q18" s="1173"/>
      <c r="R18" s="1173"/>
      <c r="S18" s="1173"/>
      <c r="T18" s="1173"/>
      <c r="U18" s="1173"/>
      <c r="V18" s="1173"/>
      <c r="W18" s="1173"/>
      <c r="X18" s="1173"/>
      <c r="Y18" s="1173"/>
      <c r="Z18" s="1173"/>
      <c r="AA18" s="1173"/>
      <c r="AB18" s="1173"/>
      <c r="AC18" s="1173"/>
      <c r="AD18" s="1173"/>
      <c r="AE18" s="1173"/>
      <c r="AF18" s="1173"/>
      <c r="AG18" s="1173"/>
      <c r="AH18" s="1173"/>
      <c r="AI18" s="1173"/>
      <c r="AJ18" s="1173"/>
      <c r="AK18" s="1173"/>
      <c r="AL18" s="1173"/>
      <c r="AM18" s="1173"/>
      <c r="AN18" s="1173"/>
      <c r="AO18" s="1173"/>
      <c r="AP18" s="1173"/>
      <c r="AQ18" s="1173"/>
      <c r="AR18" s="1173"/>
      <c r="AS18" s="1173"/>
      <c r="AT18" s="1173"/>
      <c r="AU18" s="1173"/>
      <c r="AV18" s="1173"/>
      <c r="AW18" s="1173"/>
      <c r="AX18" s="1173"/>
      <c r="AY18" s="1173"/>
      <c r="AZ18" s="1173"/>
      <c r="BA18" s="1173"/>
      <c r="BB18" s="1173"/>
      <c r="BC18" s="1173"/>
      <c r="BD18" s="1173"/>
      <c r="BE18" s="1173"/>
      <c r="BF18" s="1173"/>
      <c r="BG18" s="1173"/>
      <c r="BH18" s="1173"/>
      <c r="BI18" s="1173"/>
      <c r="BJ18" s="1173"/>
      <c r="BK18" s="1173"/>
      <c r="BL18" s="1173"/>
      <c r="BM18" s="1173"/>
      <c r="BN18" s="1173"/>
      <c r="BO18" s="1173"/>
      <c r="BP18" s="1173"/>
      <c r="BQ18" s="1173"/>
      <c r="BR18" s="1173"/>
      <c r="BS18" s="1173"/>
      <c r="BT18" s="1173"/>
      <c r="BU18" s="1173"/>
      <c r="BV18" s="1173"/>
      <c r="BW18" s="1173"/>
      <c r="BX18" s="1173"/>
      <c r="BY18" s="1173"/>
      <c r="BZ18" s="1173"/>
      <c r="CA18" s="1173"/>
      <c r="CB18" s="1173"/>
    </row>
    <row r="19" spans="1:80" s="368" customFormat="1" ht="20.149999999999999" customHeight="1">
      <c r="A19" s="363">
        <v>2012</v>
      </c>
      <c r="B19" s="369">
        <v>13629669</v>
      </c>
      <c r="C19" s="369">
        <v>3049049</v>
      </c>
      <c r="D19" s="373" t="s">
        <v>170</v>
      </c>
      <c r="E19" s="369">
        <v>62421</v>
      </c>
      <c r="F19" s="369">
        <v>5159</v>
      </c>
      <c r="G19" s="369">
        <v>106912</v>
      </c>
      <c r="H19" s="370">
        <v>16853210</v>
      </c>
      <c r="I19" s="371"/>
      <c r="J19" s="367">
        <f t="shared" si="0"/>
        <v>16853210</v>
      </c>
      <c r="K19" s="367">
        <f t="shared" si="1"/>
        <v>0</v>
      </c>
      <c r="M19" s="1308"/>
      <c r="N19" s="1173"/>
      <c r="O19" s="1173"/>
      <c r="P19" s="1173"/>
      <c r="Q19" s="1173"/>
      <c r="R19" s="1173"/>
      <c r="S19" s="1173"/>
      <c r="T19" s="1173"/>
      <c r="U19" s="1173"/>
      <c r="V19" s="1173"/>
      <c r="W19" s="1173"/>
      <c r="X19" s="1173"/>
      <c r="Y19" s="1173"/>
      <c r="Z19" s="1173"/>
      <c r="AA19" s="1173"/>
      <c r="AB19" s="1173"/>
      <c r="AC19" s="1173"/>
      <c r="AD19" s="1173"/>
      <c r="AE19" s="1173"/>
      <c r="AF19" s="1173"/>
      <c r="AG19" s="1173"/>
      <c r="AH19" s="1173"/>
      <c r="AI19" s="1173"/>
      <c r="AJ19" s="1173"/>
      <c r="AK19" s="1173"/>
      <c r="AL19" s="1173"/>
      <c r="AM19" s="1173"/>
      <c r="AN19" s="1173"/>
      <c r="AO19" s="1173"/>
      <c r="AP19" s="1173"/>
      <c r="AQ19" s="1173"/>
      <c r="AR19" s="1173"/>
      <c r="AS19" s="1173"/>
      <c r="AT19" s="1173"/>
      <c r="AU19" s="1173"/>
      <c r="AV19" s="1173"/>
      <c r="AW19" s="1173"/>
      <c r="AX19" s="1173"/>
      <c r="AY19" s="1173"/>
      <c r="AZ19" s="1173"/>
      <c r="BA19" s="1173"/>
      <c r="BB19" s="1173"/>
      <c r="BC19" s="1173"/>
      <c r="BD19" s="1173"/>
      <c r="BE19" s="1173"/>
      <c r="BF19" s="1173"/>
      <c r="BG19" s="1173"/>
      <c r="BH19" s="1173"/>
      <c r="BI19" s="1173"/>
      <c r="BJ19" s="1173"/>
      <c r="BK19" s="1173"/>
      <c r="BL19" s="1173"/>
      <c r="BM19" s="1173"/>
      <c r="BN19" s="1173"/>
      <c r="BO19" s="1173"/>
      <c r="BP19" s="1173"/>
      <c r="BQ19" s="1173"/>
      <c r="BR19" s="1173"/>
      <c r="BS19" s="1173"/>
      <c r="BT19" s="1173"/>
      <c r="BU19" s="1173"/>
      <c r="BV19" s="1173"/>
      <c r="BW19" s="1173"/>
      <c r="BX19" s="1173"/>
      <c r="BY19" s="1173"/>
      <c r="BZ19" s="1173"/>
      <c r="CA19" s="1173"/>
      <c r="CB19" s="1173"/>
    </row>
    <row r="20" spans="1:80" s="368" customFormat="1" ht="20.149999999999999" customHeight="1">
      <c r="A20" s="363">
        <v>2013</v>
      </c>
      <c r="B20" s="369">
        <v>13204321</v>
      </c>
      <c r="C20" s="369">
        <v>3029164</v>
      </c>
      <c r="D20" s="373" t="s">
        <v>170</v>
      </c>
      <c r="E20" s="369">
        <v>61757</v>
      </c>
      <c r="F20" s="369">
        <v>4273</v>
      </c>
      <c r="G20" s="374" t="s">
        <v>170</v>
      </c>
      <c r="H20" s="370">
        <v>16299515</v>
      </c>
      <c r="I20" s="371"/>
      <c r="J20" s="367">
        <f t="shared" si="0"/>
        <v>16299515</v>
      </c>
      <c r="K20" s="367">
        <f t="shared" si="1"/>
        <v>0</v>
      </c>
      <c r="M20" s="1308"/>
      <c r="N20" s="1173"/>
      <c r="O20" s="1173"/>
      <c r="P20" s="1173"/>
      <c r="Q20" s="1173"/>
      <c r="R20" s="1173"/>
      <c r="S20" s="1173"/>
      <c r="T20" s="1173"/>
      <c r="U20" s="1173"/>
      <c r="V20" s="1173"/>
      <c r="W20" s="1173"/>
      <c r="X20" s="1173"/>
      <c r="Y20" s="1173"/>
      <c r="Z20" s="1173"/>
      <c r="AA20" s="1173"/>
      <c r="AB20" s="1173"/>
      <c r="AC20" s="1173"/>
      <c r="AD20" s="1173"/>
      <c r="AE20" s="1173"/>
      <c r="AF20" s="1173"/>
      <c r="AG20" s="1173"/>
      <c r="AH20" s="1173"/>
      <c r="AI20" s="1173"/>
      <c r="AJ20" s="1173"/>
      <c r="AK20" s="1173"/>
      <c r="AL20" s="1173"/>
      <c r="AM20" s="1173"/>
      <c r="AN20" s="1173"/>
      <c r="AO20" s="1173"/>
      <c r="AP20" s="1173"/>
      <c r="AQ20" s="1173"/>
      <c r="AR20" s="1173"/>
      <c r="AS20" s="1173"/>
      <c r="AT20" s="1173"/>
      <c r="AU20" s="1173"/>
      <c r="AV20" s="1173"/>
      <c r="AW20" s="1173"/>
      <c r="AX20" s="1173"/>
      <c r="AY20" s="1173"/>
      <c r="AZ20" s="1173"/>
      <c r="BA20" s="1173"/>
      <c r="BB20" s="1173"/>
      <c r="BC20" s="1173"/>
      <c r="BD20" s="1173"/>
      <c r="BE20" s="1173"/>
      <c r="BF20" s="1173"/>
      <c r="BG20" s="1173"/>
      <c r="BH20" s="1173"/>
      <c r="BI20" s="1173"/>
      <c r="BJ20" s="1173"/>
      <c r="BK20" s="1173"/>
      <c r="BL20" s="1173"/>
      <c r="BM20" s="1173"/>
      <c r="BN20" s="1173"/>
      <c r="BO20" s="1173"/>
      <c r="BP20" s="1173"/>
      <c r="BQ20" s="1173"/>
      <c r="BR20" s="1173"/>
      <c r="BS20" s="1173"/>
      <c r="BT20" s="1173"/>
      <c r="BU20" s="1173"/>
      <c r="BV20" s="1173"/>
      <c r="BW20" s="1173"/>
      <c r="BX20" s="1173"/>
      <c r="BY20" s="1173"/>
      <c r="BZ20" s="1173"/>
      <c r="CA20" s="1173"/>
      <c r="CB20" s="1173"/>
    </row>
    <row r="21" spans="1:80" s="368" customFormat="1" ht="20.149999999999999" customHeight="1">
      <c r="A21" s="363">
        <v>2014</v>
      </c>
      <c r="B21" s="369">
        <v>13394283</v>
      </c>
      <c r="C21" s="369">
        <v>3095813</v>
      </c>
      <c r="D21" s="373" t="s">
        <v>170</v>
      </c>
      <c r="E21" s="369">
        <v>61680</v>
      </c>
      <c r="F21" s="369">
        <v>4212</v>
      </c>
      <c r="G21" s="374" t="s">
        <v>170</v>
      </c>
      <c r="H21" s="370">
        <v>16555988</v>
      </c>
      <c r="I21" s="371"/>
      <c r="J21" s="367">
        <f t="shared" si="0"/>
        <v>16555988</v>
      </c>
      <c r="K21" s="367">
        <f t="shared" si="1"/>
        <v>0</v>
      </c>
      <c r="M21" s="1308"/>
      <c r="N21" s="1173"/>
      <c r="O21" s="1173"/>
      <c r="P21" s="1173"/>
      <c r="Q21" s="1173"/>
      <c r="R21" s="1173"/>
      <c r="S21" s="1173"/>
      <c r="T21" s="1173"/>
      <c r="U21" s="1173"/>
      <c r="V21" s="1173"/>
      <c r="W21" s="1173"/>
      <c r="X21" s="1173"/>
      <c r="Y21" s="1173"/>
      <c r="Z21" s="1173"/>
      <c r="AA21" s="1173"/>
      <c r="AB21" s="1173"/>
      <c r="AC21" s="1173"/>
      <c r="AD21" s="1173"/>
      <c r="AE21" s="1173"/>
      <c r="AF21" s="1173"/>
      <c r="AG21" s="1173"/>
      <c r="AH21" s="1173"/>
      <c r="AI21" s="1173"/>
      <c r="AJ21" s="1173"/>
      <c r="AK21" s="1173"/>
      <c r="AL21" s="1173"/>
      <c r="AM21" s="1173"/>
      <c r="AN21" s="1173"/>
      <c r="AO21" s="1173"/>
      <c r="AP21" s="1173"/>
      <c r="AQ21" s="1173"/>
      <c r="AR21" s="1173"/>
      <c r="AS21" s="1173"/>
      <c r="AT21" s="1173"/>
      <c r="AU21" s="1173"/>
      <c r="AV21" s="1173"/>
      <c r="AW21" s="1173"/>
      <c r="AX21" s="1173"/>
      <c r="AY21" s="1173"/>
      <c r="AZ21" s="1173"/>
      <c r="BA21" s="1173"/>
      <c r="BB21" s="1173"/>
      <c r="BC21" s="1173"/>
      <c r="BD21" s="1173"/>
      <c r="BE21" s="1173"/>
      <c r="BF21" s="1173"/>
      <c r="BG21" s="1173"/>
      <c r="BH21" s="1173"/>
      <c r="BI21" s="1173"/>
      <c r="BJ21" s="1173"/>
      <c r="BK21" s="1173"/>
      <c r="BL21" s="1173"/>
      <c r="BM21" s="1173"/>
      <c r="BN21" s="1173"/>
      <c r="BO21" s="1173"/>
      <c r="BP21" s="1173"/>
      <c r="BQ21" s="1173"/>
      <c r="BR21" s="1173"/>
      <c r="BS21" s="1173"/>
      <c r="BT21" s="1173"/>
      <c r="BU21" s="1173"/>
      <c r="BV21" s="1173"/>
      <c r="BW21" s="1173"/>
      <c r="BX21" s="1173"/>
      <c r="BY21" s="1173"/>
      <c r="BZ21" s="1173"/>
      <c r="CA21" s="1173"/>
      <c r="CB21" s="1173"/>
    </row>
    <row r="22" spans="1:80" s="368" customFormat="1" ht="20.149999999999999" customHeight="1">
      <c r="A22" s="363">
        <v>2015</v>
      </c>
      <c r="B22" s="369">
        <v>13865989</v>
      </c>
      <c r="C22" s="369">
        <v>3156261</v>
      </c>
      <c r="D22" s="373" t="s">
        <v>170</v>
      </c>
      <c r="E22" s="369">
        <v>61301</v>
      </c>
      <c r="F22" s="369">
        <v>3797</v>
      </c>
      <c r="G22" s="374" t="s">
        <v>170</v>
      </c>
      <c r="H22" s="370">
        <v>17087348</v>
      </c>
      <c r="I22" s="371"/>
      <c r="J22" s="367">
        <f t="shared" si="0"/>
        <v>17087348</v>
      </c>
      <c r="K22" s="367">
        <f t="shared" si="1"/>
        <v>0</v>
      </c>
      <c r="M22" s="1308"/>
      <c r="N22" s="1173"/>
      <c r="O22" s="1173"/>
      <c r="P22" s="1173"/>
      <c r="Q22" s="1173"/>
      <c r="R22" s="1173"/>
      <c r="S22" s="1173"/>
      <c r="T22" s="1173"/>
      <c r="U22" s="1173"/>
      <c r="V22" s="1173"/>
      <c r="W22" s="1173"/>
      <c r="X22" s="1173"/>
      <c r="Y22" s="1173"/>
      <c r="Z22" s="1173"/>
      <c r="AA22" s="1173"/>
      <c r="AB22" s="1173"/>
      <c r="AC22" s="1173"/>
      <c r="AD22" s="1173"/>
      <c r="AE22" s="1173"/>
      <c r="AF22" s="1173"/>
      <c r="AG22" s="1173"/>
      <c r="AH22" s="1173"/>
      <c r="AI22" s="1173"/>
      <c r="AJ22" s="1173"/>
      <c r="AK22" s="1173"/>
      <c r="AL22" s="1173"/>
      <c r="AM22" s="1173"/>
      <c r="AN22" s="1173"/>
      <c r="AO22" s="1173"/>
      <c r="AP22" s="1173"/>
      <c r="AQ22" s="1173"/>
      <c r="AR22" s="1173"/>
      <c r="AS22" s="1173"/>
      <c r="AT22" s="1173"/>
      <c r="AU22" s="1173"/>
      <c r="AV22" s="1173"/>
      <c r="AW22" s="1173"/>
      <c r="AX22" s="1173"/>
      <c r="AY22" s="1173"/>
      <c r="AZ22" s="1173"/>
      <c r="BA22" s="1173"/>
      <c r="BB22" s="1173"/>
      <c r="BC22" s="1173"/>
      <c r="BD22" s="1173"/>
      <c r="BE22" s="1173"/>
      <c r="BF22" s="1173"/>
      <c r="BG22" s="1173"/>
      <c r="BH22" s="1173"/>
      <c r="BI22" s="1173"/>
      <c r="BJ22" s="1173"/>
      <c r="BK22" s="1173"/>
      <c r="BL22" s="1173"/>
      <c r="BM22" s="1173"/>
      <c r="BN22" s="1173"/>
      <c r="BO22" s="1173"/>
      <c r="BP22" s="1173"/>
      <c r="BQ22" s="1173"/>
      <c r="BR22" s="1173"/>
      <c r="BS22" s="1173"/>
      <c r="BT22" s="1173"/>
      <c r="BU22" s="1173"/>
      <c r="BV22" s="1173"/>
      <c r="BW22" s="1173"/>
      <c r="BX22" s="1173"/>
      <c r="BY22" s="1173"/>
      <c r="BZ22" s="1173"/>
      <c r="CA22" s="1173"/>
      <c r="CB22" s="1173"/>
    </row>
    <row r="23" spans="1:80" s="368" customFormat="1" ht="20.149999999999999" customHeight="1">
      <c r="A23" s="363">
        <v>2016</v>
      </c>
      <c r="B23" s="369">
        <v>14347031</v>
      </c>
      <c r="C23" s="369">
        <v>3186613</v>
      </c>
      <c r="D23" s="373" t="s">
        <v>170</v>
      </c>
      <c r="E23" s="369">
        <v>64033</v>
      </c>
      <c r="F23" s="369">
        <v>3124</v>
      </c>
      <c r="G23" s="374" t="s">
        <v>170</v>
      </c>
      <c r="H23" s="370">
        <v>17600801</v>
      </c>
      <c r="I23" s="371"/>
      <c r="J23" s="367">
        <f>SUM(B23:G23)</f>
        <v>17600801</v>
      </c>
      <c r="K23" s="367">
        <f t="shared" si="1"/>
        <v>0</v>
      </c>
      <c r="M23" s="1308"/>
      <c r="N23" s="1173"/>
      <c r="O23" s="1173"/>
      <c r="P23" s="1173"/>
      <c r="Q23" s="1173"/>
      <c r="R23" s="1173"/>
      <c r="S23" s="1173"/>
      <c r="T23" s="1173"/>
      <c r="U23" s="1173"/>
      <c r="V23" s="1173"/>
      <c r="W23" s="1173"/>
      <c r="X23" s="1173"/>
      <c r="Y23" s="1173"/>
      <c r="Z23" s="1173"/>
      <c r="AA23" s="1173"/>
      <c r="AB23" s="1173"/>
      <c r="AC23" s="1173"/>
      <c r="AD23" s="1173"/>
      <c r="AE23" s="1173"/>
      <c r="AF23" s="1173"/>
      <c r="AG23" s="1173"/>
      <c r="AH23" s="1173"/>
      <c r="AI23" s="1173"/>
      <c r="AJ23" s="1173"/>
      <c r="AK23" s="1173"/>
      <c r="AL23" s="1173"/>
      <c r="AM23" s="1173"/>
      <c r="AN23" s="1173"/>
      <c r="AO23" s="1173"/>
      <c r="AP23" s="1173"/>
      <c r="AQ23" s="1173"/>
      <c r="AR23" s="1173"/>
      <c r="AS23" s="1173"/>
      <c r="AT23" s="1173"/>
      <c r="AU23" s="1173"/>
      <c r="AV23" s="1173"/>
      <c r="AW23" s="1173"/>
      <c r="AX23" s="1173"/>
      <c r="AY23" s="1173"/>
      <c r="AZ23" s="1173"/>
      <c r="BA23" s="1173"/>
      <c r="BB23" s="1173"/>
      <c r="BC23" s="1173"/>
      <c r="BD23" s="1173"/>
      <c r="BE23" s="1173"/>
      <c r="BF23" s="1173"/>
      <c r="BG23" s="1173"/>
      <c r="BH23" s="1173"/>
      <c r="BI23" s="1173"/>
      <c r="BJ23" s="1173"/>
      <c r="BK23" s="1173"/>
      <c r="BL23" s="1173"/>
      <c r="BM23" s="1173"/>
      <c r="BN23" s="1173"/>
      <c r="BO23" s="1173"/>
      <c r="BP23" s="1173"/>
      <c r="BQ23" s="1173"/>
      <c r="BR23" s="1173"/>
      <c r="BS23" s="1173"/>
      <c r="BT23" s="1173"/>
      <c r="BU23" s="1173"/>
      <c r="BV23" s="1173"/>
      <c r="BW23" s="1173"/>
      <c r="BX23" s="1173"/>
      <c r="BY23" s="1173"/>
      <c r="BZ23" s="1173"/>
      <c r="CA23" s="1173"/>
      <c r="CB23" s="1173"/>
    </row>
    <row r="24" spans="1:80" s="368" customFormat="1" ht="20.149999999999999" customHeight="1">
      <c r="A24" s="363">
        <v>2017</v>
      </c>
      <c r="B24" s="369">
        <v>14944065</v>
      </c>
      <c r="C24" s="369">
        <v>3211061</v>
      </c>
      <c r="D24" s="373" t="s">
        <v>170</v>
      </c>
      <c r="E24" s="369">
        <v>64812</v>
      </c>
      <c r="F24" s="369">
        <v>2582</v>
      </c>
      <c r="G24" s="374" t="s">
        <v>170</v>
      </c>
      <c r="H24" s="370">
        <v>18222519</v>
      </c>
      <c r="I24" s="371"/>
      <c r="J24" s="367">
        <f>SUM(B24:G24)</f>
        <v>18222520</v>
      </c>
      <c r="K24" s="367">
        <f t="shared" si="1"/>
        <v>1</v>
      </c>
      <c r="M24" s="1308"/>
      <c r="N24" s="1173"/>
      <c r="O24" s="1173"/>
      <c r="P24" s="1173"/>
      <c r="Q24" s="1173"/>
      <c r="R24" s="1173"/>
      <c r="S24" s="1173"/>
      <c r="T24" s="1173"/>
      <c r="U24" s="1173"/>
      <c r="V24" s="1173"/>
      <c r="W24" s="1173"/>
      <c r="X24" s="1173"/>
      <c r="Y24" s="1173"/>
      <c r="Z24" s="1173"/>
      <c r="AA24" s="1173"/>
      <c r="AB24" s="1173"/>
      <c r="AC24" s="1173"/>
      <c r="AD24" s="1173"/>
      <c r="AE24" s="1173"/>
      <c r="AF24" s="1173"/>
      <c r="AG24" s="1173"/>
      <c r="AH24" s="1173"/>
      <c r="AI24" s="1173"/>
      <c r="AJ24" s="1173"/>
      <c r="AK24" s="1173"/>
      <c r="AL24" s="1173"/>
      <c r="AM24" s="1173"/>
      <c r="AN24" s="1173"/>
      <c r="AO24" s="1173"/>
      <c r="AP24" s="1173"/>
      <c r="AQ24" s="1173"/>
      <c r="AR24" s="1173"/>
      <c r="AS24" s="1173"/>
      <c r="AT24" s="1173"/>
      <c r="AU24" s="1173"/>
      <c r="AV24" s="1173"/>
      <c r="AW24" s="1173"/>
      <c r="AX24" s="1173"/>
      <c r="AY24" s="1173"/>
      <c r="AZ24" s="1173"/>
      <c r="BA24" s="1173"/>
      <c r="BB24" s="1173"/>
      <c r="BC24" s="1173"/>
      <c r="BD24" s="1173"/>
      <c r="BE24" s="1173"/>
      <c r="BF24" s="1173"/>
      <c r="BG24" s="1173"/>
      <c r="BH24" s="1173"/>
      <c r="BI24" s="1173"/>
      <c r="BJ24" s="1173"/>
      <c r="BK24" s="1173"/>
      <c r="BL24" s="1173"/>
      <c r="BM24" s="1173"/>
      <c r="BN24" s="1173"/>
      <c r="BO24" s="1173"/>
      <c r="BP24" s="1173"/>
      <c r="BQ24" s="1173"/>
      <c r="BR24" s="1173"/>
      <c r="BS24" s="1173"/>
      <c r="BT24" s="1173"/>
      <c r="BU24" s="1173"/>
      <c r="BV24" s="1173"/>
      <c r="BW24" s="1173"/>
      <c r="BX24" s="1173"/>
      <c r="BY24" s="1173"/>
      <c r="BZ24" s="1173"/>
      <c r="CA24" s="1173"/>
      <c r="CB24" s="1173"/>
    </row>
    <row r="25" spans="1:80" s="368" customFormat="1" ht="20.149999999999999" customHeight="1">
      <c r="A25" s="363">
        <v>2018</v>
      </c>
      <c r="B25" s="369">
        <v>15473878</v>
      </c>
      <c r="C25" s="369">
        <v>3246169</v>
      </c>
      <c r="D25" s="373" t="s">
        <v>170</v>
      </c>
      <c r="E25" s="369">
        <v>65117</v>
      </c>
      <c r="F25" s="369">
        <v>2214</v>
      </c>
      <c r="G25" s="374" t="s">
        <v>170</v>
      </c>
      <c r="H25" s="370">
        <v>18787377</v>
      </c>
      <c r="I25" s="371"/>
      <c r="J25" s="367">
        <f>SUM(B25:G25)</f>
        <v>18787378</v>
      </c>
      <c r="K25" s="367">
        <f t="shared" si="1"/>
        <v>1</v>
      </c>
      <c r="M25" s="1308"/>
      <c r="N25" s="1173"/>
      <c r="O25" s="1173"/>
      <c r="P25" s="1173"/>
      <c r="Q25" s="1173"/>
      <c r="R25" s="1173"/>
      <c r="S25" s="1173"/>
      <c r="T25" s="1173"/>
      <c r="U25" s="1173"/>
      <c r="V25" s="1173"/>
      <c r="W25" s="1173"/>
      <c r="X25" s="1173"/>
      <c r="Y25" s="1173"/>
      <c r="Z25" s="1173"/>
      <c r="AA25" s="1173"/>
      <c r="AB25" s="1173"/>
      <c r="AC25" s="1173"/>
      <c r="AD25" s="1173"/>
      <c r="AE25" s="1173"/>
      <c r="AF25" s="1173"/>
      <c r="AG25" s="1173"/>
      <c r="AH25" s="1173"/>
      <c r="AI25" s="1173"/>
      <c r="AJ25" s="1173"/>
      <c r="AK25" s="1173"/>
      <c r="AL25" s="1173"/>
      <c r="AM25" s="1173"/>
      <c r="AN25" s="1173"/>
      <c r="AO25" s="1173"/>
      <c r="AP25" s="1173"/>
      <c r="AQ25" s="1173"/>
      <c r="AR25" s="1173"/>
      <c r="AS25" s="1173"/>
      <c r="AT25" s="1173"/>
      <c r="AU25" s="1173"/>
      <c r="AV25" s="1173"/>
      <c r="AW25" s="1173"/>
      <c r="AX25" s="1173"/>
      <c r="AY25" s="1173"/>
      <c r="AZ25" s="1173"/>
      <c r="BA25" s="1173"/>
      <c r="BB25" s="1173"/>
      <c r="BC25" s="1173"/>
      <c r="BD25" s="1173"/>
      <c r="BE25" s="1173"/>
      <c r="BF25" s="1173"/>
      <c r="BG25" s="1173"/>
      <c r="BH25" s="1173"/>
      <c r="BI25" s="1173"/>
      <c r="BJ25" s="1173"/>
      <c r="BK25" s="1173"/>
      <c r="BL25" s="1173"/>
      <c r="BM25" s="1173"/>
      <c r="BN25" s="1173"/>
      <c r="BO25" s="1173"/>
      <c r="BP25" s="1173"/>
      <c r="BQ25" s="1173"/>
      <c r="BR25" s="1173"/>
      <c r="BS25" s="1173"/>
      <c r="BT25" s="1173"/>
      <c r="BU25" s="1173"/>
      <c r="BV25" s="1173"/>
      <c r="BW25" s="1173"/>
      <c r="BX25" s="1173"/>
      <c r="BY25" s="1173"/>
      <c r="BZ25" s="1173"/>
      <c r="CA25" s="1173"/>
      <c r="CB25" s="1173"/>
    </row>
    <row r="26" spans="1:80" s="368" customFormat="1" ht="20.149999999999999" customHeight="1">
      <c r="A26" s="363">
        <v>2019</v>
      </c>
      <c r="B26" s="369">
        <v>15947008</v>
      </c>
      <c r="C26" s="369">
        <v>3264711</v>
      </c>
      <c r="D26" s="373" t="s">
        <v>170</v>
      </c>
      <c r="E26" s="369">
        <v>65562</v>
      </c>
      <c r="F26" s="369">
        <v>1439</v>
      </c>
      <c r="G26" s="374" t="s">
        <v>170</v>
      </c>
      <c r="H26" s="370">
        <v>19278721</v>
      </c>
      <c r="I26" s="371"/>
      <c r="J26" s="367">
        <f t="shared" si="0"/>
        <v>19278720</v>
      </c>
      <c r="K26" s="367">
        <f t="shared" si="1"/>
        <v>-1</v>
      </c>
      <c r="M26" s="1308"/>
      <c r="N26" s="1173"/>
      <c r="O26" s="1173"/>
      <c r="P26" s="1173"/>
      <c r="Q26" s="1173"/>
      <c r="R26" s="1173"/>
      <c r="S26" s="1173"/>
      <c r="T26" s="1173"/>
      <c r="U26" s="1173"/>
      <c r="V26" s="1173"/>
      <c r="W26" s="1173"/>
      <c r="X26" s="1173"/>
      <c r="Y26" s="1173"/>
      <c r="Z26" s="1173"/>
      <c r="AA26" s="1173"/>
      <c r="AB26" s="1173"/>
      <c r="AC26" s="1173"/>
      <c r="AD26" s="1173"/>
      <c r="AE26" s="1173"/>
      <c r="AF26" s="1173"/>
      <c r="AG26" s="1173"/>
      <c r="AH26" s="1173"/>
      <c r="AI26" s="1173"/>
      <c r="AJ26" s="1173"/>
      <c r="AK26" s="1173"/>
      <c r="AL26" s="1173"/>
      <c r="AM26" s="1173"/>
      <c r="AN26" s="1173"/>
      <c r="AO26" s="1173"/>
      <c r="AP26" s="1173"/>
      <c r="AQ26" s="1173"/>
      <c r="AR26" s="1173"/>
      <c r="AS26" s="1173"/>
      <c r="AT26" s="1173"/>
      <c r="AU26" s="1173"/>
      <c r="AV26" s="1173"/>
      <c r="AW26" s="1173"/>
      <c r="AX26" s="1173"/>
      <c r="AY26" s="1173"/>
      <c r="AZ26" s="1173"/>
      <c r="BA26" s="1173"/>
      <c r="BB26" s="1173"/>
      <c r="BC26" s="1173"/>
      <c r="BD26" s="1173"/>
      <c r="BE26" s="1173"/>
      <c r="BF26" s="1173"/>
      <c r="BG26" s="1173"/>
      <c r="BH26" s="1173"/>
      <c r="BI26" s="1173"/>
      <c r="BJ26" s="1173"/>
      <c r="BK26" s="1173"/>
      <c r="BL26" s="1173"/>
      <c r="BM26" s="1173"/>
      <c r="BN26" s="1173"/>
      <c r="BO26" s="1173"/>
      <c r="BP26" s="1173"/>
      <c r="BQ26" s="1173"/>
      <c r="BR26" s="1173"/>
      <c r="BS26" s="1173"/>
      <c r="BT26" s="1173"/>
      <c r="BU26" s="1173"/>
      <c r="BV26" s="1173"/>
      <c r="BW26" s="1173"/>
      <c r="BX26" s="1173"/>
      <c r="BY26" s="1173"/>
      <c r="BZ26" s="1173"/>
      <c r="CA26" s="1173"/>
      <c r="CB26" s="1173"/>
    </row>
    <row r="27" spans="1:80" s="362" customFormat="1" ht="46" customHeight="1">
      <c r="A27" s="375" t="s">
        <v>171</v>
      </c>
      <c r="B27" s="376"/>
      <c r="C27" s="377"/>
      <c r="D27" s="377"/>
      <c r="E27" s="377"/>
      <c r="F27" s="377"/>
      <c r="G27" s="377"/>
      <c r="H27" s="378"/>
      <c r="I27" s="379"/>
      <c r="J27" s="380"/>
      <c r="K27" s="380"/>
      <c r="L27" s="380"/>
      <c r="N27" s="1173"/>
      <c r="O27" s="1173"/>
      <c r="P27" s="1173"/>
      <c r="Q27" s="1173"/>
      <c r="R27" s="1173"/>
      <c r="S27" s="1173"/>
      <c r="T27" s="1173"/>
      <c r="U27" s="1173"/>
      <c r="V27" s="1173"/>
      <c r="W27" s="1173"/>
      <c r="X27" s="1173"/>
      <c r="Y27" s="1173"/>
      <c r="Z27" s="1173"/>
      <c r="AA27" s="1173"/>
      <c r="AB27" s="1173"/>
      <c r="AC27" s="1173"/>
      <c r="AD27" s="1173"/>
      <c r="AE27" s="1173"/>
      <c r="AF27" s="1173"/>
      <c r="AG27" s="1173"/>
      <c r="AH27" s="1173"/>
      <c r="AI27" s="1173"/>
      <c r="AJ27" s="1173"/>
      <c r="AK27" s="1173"/>
      <c r="AL27" s="1173"/>
      <c r="AM27" s="1173"/>
      <c r="AN27" s="1173"/>
      <c r="AO27" s="1173"/>
      <c r="AP27" s="1173"/>
      <c r="AQ27" s="1173"/>
      <c r="AR27" s="1173"/>
      <c r="AS27" s="1173"/>
      <c r="AT27" s="1173"/>
      <c r="AU27" s="1173"/>
      <c r="AV27" s="1173"/>
      <c r="AW27" s="1173"/>
      <c r="AX27" s="1173"/>
      <c r="AY27" s="1173"/>
      <c r="AZ27" s="1173"/>
      <c r="BA27" s="1173"/>
      <c r="BB27" s="1173"/>
      <c r="BC27" s="1173"/>
      <c r="BD27" s="1173"/>
      <c r="BE27" s="1173"/>
      <c r="BF27" s="1173"/>
      <c r="BG27" s="1173"/>
      <c r="BH27" s="1173"/>
      <c r="BI27" s="1173"/>
      <c r="BJ27" s="1173"/>
      <c r="BK27" s="1173"/>
      <c r="BL27" s="1173"/>
      <c r="BM27" s="1173"/>
      <c r="BN27" s="1173"/>
      <c r="BO27" s="1173"/>
      <c r="BP27" s="1173"/>
      <c r="BQ27" s="1173"/>
      <c r="BR27" s="1173"/>
      <c r="BS27" s="1173"/>
      <c r="BT27" s="1173"/>
      <c r="BU27" s="1173"/>
      <c r="BV27" s="1173"/>
      <c r="BW27" s="1173"/>
      <c r="BX27" s="1173"/>
      <c r="BY27" s="1173"/>
      <c r="BZ27" s="1173"/>
      <c r="CA27" s="1173"/>
      <c r="CB27" s="1173"/>
    </row>
    <row r="28" spans="1:80" s="362" customFormat="1" ht="19.149999999999999" customHeight="1">
      <c r="A28" s="381" t="s">
        <v>14</v>
      </c>
      <c r="B28" s="382">
        <v>15851141.18</v>
      </c>
      <c r="C28" s="382">
        <v>3251119.4699999997</v>
      </c>
      <c r="D28" s="383" t="s">
        <v>170</v>
      </c>
      <c r="E28" s="382">
        <v>60975.95</v>
      </c>
      <c r="F28" s="382">
        <v>1257.04</v>
      </c>
      <c r="G28" s="383" t="s">
        <v>170</v>
      </c>
      <c r="H28" s="384">
        <v>19164493.639999997</v>
      </c>
      <c r="I28" s="385"/>
      <c r="J28" s="386">
        <f t="shared" ref="J28:J39" si="2">SUM(B28:G28)</f>
        <v>19164493.639999997</v>
      </c>
      <c r="K28" s="367">
        <f t="shared" si="1"/>
        <v>0</v>
      </c>
      <c r="N28" s="1173"/>
      <c r="O28" s="1173"/>
      <c r="P28" s="1173"/>
      <c r="Q28" s="1173"/>
      <c r="R28" s="1173"/>
      <c r="S28" s="1173"/>
      <c r="T28" s="1173"/>
      <c r="U28" s="1173"/>
      <c r="V28" s="1173"/>
      <c r="W28" s="1173"/>
      <c r="X28" s="1173"/>
      <c r="Y28" s="1173"/>
      <c r="Z28" s="1173"/>
      <c r="AA28" s="1173"/>
      <c r="AB28" s="1173"/>
      <c r="AC28" s="1173"/>
      <c r="AD28" s="1173"/>
      <c r="AE28" s="1173"/>
      <c r="AF28" s="1173"/>
      <c r="AG28" s="1173"/>
      <c r="AH28" s="1173"/>
      <c r="AI28" s="1173"/>
      <c r="AJ28" s="1173"/>
      <c r="AK28" s="1173"/>
      <c r="AL28" s="1173"/>
      <c r="AM28" s="1173"/>
      <c r="AN28" s="1173"/>
      <c r="AO28" s="1173"/>
      <c r="AP28" s="1173"/>
      <c r="AQ28" s="1173"/>
      <c r="AR28" s="1173"/>
      <c r="AS28" s="1173"/>
      <c r="AT28" s="1173"/>
      <c r="AU28" s="1173"/>
      <c r="AV28" s="1173"/>
      <c r="AW28" s="1173"/>
      <c r="AX28" s="1173"/>
      <c r="AY28" s="1173"/>
      <c r="AZ28" s="1173"/>
      <c r="BA28" s="1173"/>
      <c r="BB28" s="1173"/>
      <c r="BC28" s="1173"/>
      <c r="BD28" s="1173"/>
      <c r="BE28" s="1173"/>
      <c r="BF28" s="1173"/>
      <c r="BG28" s="1173"/>
      <c r="BH28" s="1173"/>
      <c r="BI28" s="1173"/>
      <c r="BJ28" s="1173"/>
      <c r="BK28" s="1173"/>
      <c r="BL28" s="1173"/>
      <c r="BM28" s="1173"/>
      <c r="BN28" s="1173"/>
      <c r="BO28" s="1173"/>
      <c r="BP28" s="1173"/>
      <c r="BQ28" s="1173"/>
      <c r="BR28" s="1173"/>
      <c r="BS28" s="1173"/>
      <c r="BT28" s="1173"/>
      <c r="BU28" s="1173"/>
      <c r="BV28" s="1173"/>
      <c r="BW28" s="1173"/>
      <c r="BX28" s="1173"/>
      <c r="BY28" s="1173"/>
      <c r="BZ28" s="1173"/>
      <c r="CA28" s="1173"/>
      <c r="CB28" s="1173"/>
    </row>
    <row r="29" spans="1:80" s="362" customFormat="1" ht="19.149999999999999" customHeight="1">
      <c r="A29" s="381" t="s">
        <v>15</v>
      </c>
      <c r="B29" s="382">
        <v>15929150.699999999</v>
      </c>
      <c r="C29" s="382">
        <v>3257896.4</v>
      </c>
      <c r="D29" s="383" t="s">
        <v>170</v>
      </c>
      <c r="E29" s="382">
        <v>61932.25</v>
      </c>
      <c r="F29" s="382">
        <v>1249.5999999999999</v>
      </c>
      <c r="G29" s="383" t="s">
        <v>170</v>
      </c>
      <c r="H29" s="384">
        <v>19250228.949999999</v>
      </c>
      <c r="I29" s="385"/>
      <c r="J29" s="386">
        <f>SUM(B29:G29)</f>
        <v>19250228.949999999</v>
      </c>
      <c r="K29" s="367">
        <f t="shared" si="1"/>
        <v>0</v>
      </c>
      <c r="N29" s="1173"/>
      <c r="O29" s="1173"/>
      <c r="P29" s="1173"/>
      <c r="Q29" s="1173"/>
      <c r="R29" s="1173"/>
      <c r="S29" s="1173"/>
      <c r="T29" s="1173"/>
      <c r="U29" s="1173"/>
      <c r="V29" s="1173"/>
      <c r="W29" s="1173"/>
      <c r="X29" s="1173"/>
      <c r="Y29" s="1173"/>
      <c r="Z29" s="1173"/>
      <c r="AA29" s="1173"/>
      <c r="AB29" s="1173"/>
      <c r="AC29" s="1173"/>
      <c r="AD29" s="1173"/>
      <c r="AE29" s="1173"/>
      <c r="AF29" s="1173"/>
      <c r="AG29" s="1173"/>
      <c r="AH29" s="1173"/>
      <c r="AI29" s="1173"/>
      <c r="AJ29" s="1173"/>
      <c r="AK29" s="1173"/>
      <c r="AL29" s="1173"/>
      <c r="AM29" s="1173"/>
      <c r="AN29" s="1173"/>
      <c r="AO29" s="1173"/>
      <c r="AP29" s="1173"/>
      <c r="AQ29" s="1173"/>
      <c r="AR29" s="1173"/>
      <c r="AS29" s="1173"/>
      <c r="AT29" s="1173"/>
      <c r="AU29" s="1173"/>
      <c r="AV29" s="1173"/>
      <c r="AW29" s="1173"/>
      <c r="AX29" s="1173"/>
      <c r="AY29" s="1173"/>
      <c r="AZ29" s="1173"/>
      <c r="BA29" s="1173"/>
      <c r="BB29" s="1173"/>
      <c r="BC29" s="1173"/>
      <c r="BD29" s="1173"/>
      <c r="BE29" s="1173"/>
      <c r="BF29" s="1173"/>
      <c r="BG29" s="1173"/>
      <c r="BH29" s="1173"/>
      <c r="BI29" s="1173"/>
      <c r="BJ29" s="1173"/>
      <c r="BK29" s="1173"/>
      <c r="BL29" s="1173"/>
      <c r="BM29" s="1173"/>
      <c r="BN29" s="1173"/>
      <c r="BO29" s="1173"/>
      <c r="BP29" s="1173"/>
      <c r="BQ29" s="1173"/>
      <c r="BR29" s="1173"/>
      <c r="BS29" s="1173"/>
      <c r="BT29" s="1173"/>
      <c r="BU29" s="1173"/>
      <c r="BV29" s="1173"/>
      <c r="BW29" s="1173"/>
      <c r="BX29" s="1173"/>
      <c r="BY29" s="1173"/>
      <c r="BZ29" s="1173"/>
      <c r="CA29" s="1173"/>
      <c r="CB29" s="1173"/>
    </row>
    <row r="30" spans="1:80" s="362" customFormat="1" ht="19.149999999999999" customHeight="1">
      <c r="A30" s="381" t="s">
        <v>16</v>
      </c>
      <c r="B30" s="382">
        <v>15690349.545454582</v>
      </c>
      <c r="C30" s="382">
        <v>3252516.5454545422</v>
      </c>
      <c r="D30" s="383" t="s">
        <v>170</v>
      </c>
      <c r="E30" s="382">
        <v>62654.0454545455</v>
      </c>
      <c r="F30" s="382">
        <v>1239.45454545455</v>
      </c>
      <c r="G30" s="383" t="s">
        <v>170</v>
      </c>
      <c r="H30" s="384">
        <v>19006759.590909131</v>
      </c>
      <c r="I30" s="385"/>
      <c r="J30" s="386">
        <v>19006759.590909123</v>
      </c>
      <c r="K30" s="367">
        <f t="shared" si="1"/>
        <v>0</v>
      </c>
      <c r="N30" s="1173"/>
      <c r="O30" s="1173"/>
      <c r="P30" s="1173"/>
      <c r="Q30" s="1173"/>
      <c r="R30" s="1173"/>
      <c r="S30" s="1173"/>
      <c r="T30" s="1173"/>
      <c r="U30" s="1173"/>
      <c r="V30" s="1173"/>
      <c r="W30" s="1173"/>
      <c r="X30" s="1173"/>
      <c r="Y30" s="1173"/>
      <c r="Z30" s="1173"/>
      <c r="AA30" s="1173"/>
      <c r="AB30" s="1173"/>
      <c r="AC30" s="1173"/>
      <c r="AD30" s="1173"/>
      <c r="AE30" s="1173"/>
      <c r="AF30" s="1173"/>
      <c r="AG30" s="1173"/>
      <c r="AH30" s="1173"/>
      <c r="AI30" s="1173"/>
      <c r="AJ30" s="1173"/>
      <c r="AK30" s="1173"/>
      <c r="AL30" s="1173"/>
      <c r="AM30" s="1173"/>
      <c r="AN30" s="1173"/>
      <c r="AO30" s="1173"/>
      <c r="AP30" s="1173"/>
      <c r="AQ30" s="1173"/>
      <c r="AR30" s="1173"/>
      <c r="AS30" s="1173"/>
      <c r="AT30" s="1173"/>
      <c r="AU30" s="1173"/>
      <c r="AV30" s="1173"/>
      <c r="AW30" s="1173"/>
      <c r="AX30" s="1173"/>
      <c r="AY30" s="1173"/>
      <c r="AZ30" s="1173"/>
      <c r="BA30" s="1173"/>
      <c r="BB30" s="1173"/>
      <c r="BC30" s="1173"/>
      <c r="BD30" s="1173"/>
      <c r="BE30" s="1173"/>
      <c r="BF30" s="1173"/>
      <c r="BG30" s="1173"/>
      <c r="BH30" s="1173"/>
      <c r="BI30" s="1173"/>
      <c r="BJ30" s="1173"/>
      <c r="BK30" s="1173"/>
      <c r="BL30" s="1173"/>
      <c r="BM30" s="1173"/>
      <c r="BN30" s="1173"/>
      <c r="BO30" s="1173"/>
      <c r="BP30" s="1173"/>
      <c r="BQ30" s="1173"/>
      <c r="BR30" s="1173"/>
      <c r="BS30" s="1173"/>
      <c r="BT30" s="1173"/>
      <c r="BU30" s="1173"/>
      <c r="BV30" s="1173"/>
      <c r="BW30" s="1173"/>
      <c r="BX30" s="1173"/>
      <c r="BY30" s="1173"/>
      <c r="BZ30" s="1173"/>
      <c r="CA30" s="1173"/>
      <c r="CB30" s="1173"/>
    </row>
    <row r="31" spans="1:80" s="362" customFormat="1" ht="19.149999999999999" customHeight="1">
      <c r="A31" s="387" t="s">
        <v>17</v>
      </c>
      <c r="B31" s="388">
        <v>15184891.85</v>
      </c>
      <c r="C31" s="388">
        <v>3211266.65</v>
      </c>
      <c r="D31" s="389" t="s">
        <v>170</v>
      </c>
      <c r="E31" s="388">
        <v>61282.8</v>
      </c>
      <c r="F31" s="388">
        <v>1225.5</v>
      </c>
      <c r="G31" s="389" t="s">
        <v>170</v>
      </c>
      <c r="H31" s="384">
        <v>18458666.800000001</v>
      </c>
      <c r="I31" s="390"/>
      <c r="J31" s="367">
        <f>SUM(B31:G31)</f>
        <v>18458666.800000001</v>
      </c>
      <c r="K31" s="367">
        <f t="shared" si="1"/>
        <v>0</v>
      </c>
      <c r="N31" s="1173"/>
      <c r="O31" s="1173"/>
      <c r="P31" s="1173"/>
      <c r="Q31" s="1173"/>
      <c r="R31" s="1173"/>
      <c r="S31" s="1173"/>
      <c r="T31" s="1173"/>
      <c r="U31" s="1173"/>
      <c r="V31" s="1173"/>
      <c r="W31" s="1173"/>
      <c r="X31" s="1173"/>
      <c r="Y31" s="1173"/>
      <c r="Z31" s="1173"/>
      <c r="AA31" s="1173"/>
      <c r="AB31" s="1173"/>
      <c r="AC31" s="1173"/>
      <c r="AD31" s="1173"/>
      <c r="AE31" s="1173"/>
      <c r="AF31" s="1173"/>
      <c r="AG31" s="1173"/>
      <c r="AH31" s="1173"/>
      <c r="AI31" s="1173"/>
      <c r="AJ31" s="1173"/>
      <c r="AK31" s="1173"/>
      <c r="AL31" s="1173"/>
      <c r="AM31" s="1173"/>
      <c r="AN31" s="1173"/>
      <c r="AO31" s="1173"/>
      <c r="AP31" s="1173"/>
      <c r="AQ31" s="1173"/>
      <c r="AR31" s="1173"/>
      <c r="AS31" s="1173"/>
      <c r="AT31" s="1173"/>
      <c r="AU31" s="1173"/>
      <c r="AV31" s="1173"/>
      <c r="AW31" s="1173"/>
      <c r="AX31" s="1173"/>
      <c r="AY31" s="1173"/>
      <c r="AZ31" s="1173"/>
      <c r="BA31" s="1173"/>
      <c r="BB31" s="1173"/>
      <c r="BC31" s="1173"/>
      <c r="BD31" s="1173"/>
      <c r="BE31" s="1173"/>
      <c r="BF31" s="1173"/>
      <c r="BG31" s="1173"/>
      <c r="BH31" s="1173"/>
      <c r="BI31" s="1173"/>
      <c r="BJ31" s="1173"/>
      <c r="BK31" s="1173"/>
      <c r="BL31" s="1173"/>
      <c r="BM31" s="1173"/>
      <c r="BN31" s="1173"/>
      <c r="BO31" s="1173"/>
      <c r="BP31" s="1173"/>
      <c r="BQ31" s="1173"/>
      <c r="BR31" s="1173"/>
      <c r="BS31" s="1173"/>
      <c r="BT31" s="1173"/>
      <c r="BU31" s="1173"/>
      <c r="BV31" s="1173"/>
      <c r="BW31" s="1173"/>
      <c r="BX31" s="1173"/>
      <c r="BY31" s="1173"/>
      <c r="BZ31" s="1173"/>
      <c r="CA31" s="1173"/>
      <c r="CB31" s="1173"/>
    </row>
    <row r="32" spans="1:80" s="391" customFormat="1" ht="19.149999999999999" customHeight="1">
      <c r="A32" s="381" t="s">
        <v>18</v>
      </c>
      <c r="B32" s="382"/>
      <c r="C32" s="382"/>
      <c r="D32" s="383"/>
      <c r="E32" s="382"/>
      <c r="F32" s="382"/>
      <c r="G32" s="383"/>
      <c r="H32" s="384"/>
      <c r="I32" s="385"/>
      <c r="J32" s="367">
        <f t="shared" si="2"/>
        <v>0</v>
      </c>
      <c r="K32" s="367">
        <f t="shared" si="1"/>
        <v>0</v>
      </c>
      <c r="L32" s="362"/>
      <c r="M32" s="362"/>
      <c r="N32" s="1173"/>
      <c r="O32" s="1173"/>
      <c r="P32" s="1173"/>
      <c r="Q32" s="1173"/>
      <c r="R32" s="1173"/>
      <c r="S32" s="1173"/>
      <c r="T32" s="1173"/>
      <c r="U32" s="1173"/>
      <c r="V32" s="1173"/>
      <c r="W32" s="1173"/>
      <c r="X32" s="1173"/>
      <c r="Y32" s="1173"/>
      <c r="Z32" s="1173"/>
      <c r="AA32" s="1173"/>
      <c r="AB32" s="1173"/>
      <c r="AC32" s="1174"/>
      <c r="AD32" s="1174"/>
      <c r="AE32" s="1174"/>
      <c r="AF32" s="1174"/>
      <c r="AG32" s="1174"/>
      <c r="AH32" s="1174"/>
      <c r="AI32" s="1174"/>
      <c r="AJ32" s="1174"/>
      <c r="AK32" s="1174"/>
      <c r="AL32" s="1174"/>
      <c r="AM32" s="1174"/>
      <c r="AN32" s="1174"/>
      <c r="AO32" s="1174"/>
      <c r="AP32" s="1174"/>
      <c r="AQ32" s="1174"/>
      <c r="AR32" s="1174"/>
      <c r="AS32" s="1174"/>
      <c r="AT32" s="1174"/>
      <c r="AU32" s="1174"/>
      <c r="AV32" s="1174"/>
      <c r="AW32" s="1174"/>
      <c r="AX32" s="1174"/>
      <c r="AY32" s="1174"/>
      <c r="AZ32" s="1174"/>
      <c r="BA32" s="1174"/>
      <c r="BB32" s="1174"/>
      <c r="BC32" s="1174"/>
      <c r="BD32" s="1174"/>
      <c r="BE32" s="1174"/>
      <c r="BF32" s="1174"/>
      <c r="BG32" s="1174"/>
      <c r="BH32" s="1174"/>
      <c r="BI32" s="1174"/>
      <c r="BJ32" s="1174"/>
      <c r="BK32" s="1174"/>
      <c r="BL32" s="1174"/>
      <c r="BM32" s="1174"/>
      <c r="BN32" s="1174"/>
      <c r="BO32" s="1174"/>
      <c r="BP32" s="1174"/>
      <c r="BQ32" s="1174"/>
      <c r="BR32" s="1174"/>
      <c r="BS32" s="1174"/>
      <c r="BT32" s="1174"/>
      <c r="BU32" s="1174"/>
      <c r="BV32" s="1174"/>
      <c r="BW32" s="1174"/>
      <c r="BX32" s="1174"/>
      <c r="BY32" s="1174"/>
      <c r="BZ32" s="1174"/>
      <c r="CA32" s="1174"/>
      <c r="CB32" s="1174"/>
    </row>
    <row r="33" spans="1:80" s="391" customFormat="1" ht="19.149999999999999" customHeight="1">
      <c r="A33" s="381" t="s">
        <v>19</v>
      </c>
      <c r="B33" s="382"/>
      <c r="C33" s="382"/>
      <c r="D33" s="383"/>
      <c r="E33" s="382"/>
      <c r="F33" s="382"/>
      <c r="G33" s="383"/>
      <c r="H33" s="384"/>
      <c r="I33" s="385"/>
      <c r="J33" s="367">
        <f t="shared" si="2"/>
        <v>0</v>
      </c>
      <c r="K33" s="367">
        <f t="shared" si="1"/>
        <v>0</v>
      </c>
      <c r="L33" s="362"/>
      <c r="M33" s="362"/>
      <c r="N33" s="1173"/>
      <c r="O33" s="1173"/>
      <c r="P33" s="1173"/>
      <c r="Q33" s="1173"/>
      <c r="R33" s="1173"/>
      <c r="S33" s="1173"/>
      <c r="T33" s="1173"/>
      <c r="U33" s="1173"/>
      <c r="V33" s="1173"/>
      <c r="W33" s="1173"/>
      <c r="X33" s="1173"/>
      <c r="Y33" s="1173"/>
      <c r="Z33" s="1173"/>
      <c r="AA33" s="1173"/>
      <c r="AB33" s="1173"/>
      <c r="AC33" s="1174"/>
      <c r="AD33" s="1174"/>
      <c r="AE33" s="1174"/>
      <c r="AF33" s="1174"/>
      <c r="AG33" s="1174"/>
      <c r="AH33" s="1174"/>
      <c r="AI33" s="1174"/>
      <c r="AJ33" s="1174"/>
      <c r="AK33" s="1174"/>
      <c r="AL33" s="1174"/>
      <c r="AM33" s="1174"/>
      <c r="AN33" s="1174"/>
      <c r="AO33" s="1174"/>
      <c r="AP33" s="1174"/>
      <c r="AQ33" s="1174"/>
      <c r="AR33" s="1174"/>
      <c r="AS33" s="1174"/>
      <c r="AT33" s="1174"/>
      <c r="AU33" s="1174"/>
      <c r="AV33" s="1174"/>
      <c r="AW33" s="1174"/>
      <c r="AX33" s="1174"/>
      <c r="AY33" s="1174"/>
      <c r="AZ33" s="1174"/>
      <c r="BA33" s="1174"/>
      <c r="BB33" s="1174"/>
      <c r="BC33" s="1174"/>
      <c r="BD33" s="1174"/>
      <c r="BE33" s="1174"/>
      <c r="BF33" s="1174"/>
      <c r="BG33" s="1174"/>
      <c r="BH33" s="1174"/>
      <c r="BI33" s="1174"/>
      <c r="BJ33" s="1174"/>
      <c r="BK33" s="1174"/>
      <c r="BL33" s="1174"/>
      <c r="BM33" s="1174"/>
      <c r="BN33" s="1174"/>
      <c r="BO33" s="1174"/>
      <c r="BP33" s="1174"/>
      <c r="BQ33" s="1174"/>
      <c r="BR33" s="1174"/>
      <c r="BS33" s="1174"/>
      <c r="BT33" s="1174"/>
      <c r="BU33" s="1174"/>
      <c r="BV33" s="1174"/>
      <c r="BW33" s="1174"/>
      <c r="BX33" s="1174"/>
      <c r="BY33" s="1174"/>
      <c r="BZ33" s="1174"/>
      <c r="CA33" s="1174"/>
      <c r="CB33" s="1174"/>
    </row>
    <row r="34" spans="1:80" s="391" customFormat="1" ht="19.149999999999999" customHeight="1">
      <c r="A34" s="381" t="s">
        <v>20</v>
      </c>
      <c r="B34" s="382"/>
      <c r="C34" s="382"/>
      <c r="D34" s="383"/>
      <c r="E34" s="382"/>
      <c r="F34" s="382"/>
      <c r="G34" s="383"/>
      <c r="H34" s="384"/>
      <c r="I34" s="385"/>
      <c r="J34" s="367">
        <f t="shared" si="2"/>
        <v>0</v>
      </c>
      <c r="K34" s="367">
        <f t="shared" si="1"/>
        <v>0</v>
      </c>
      <c r="L34" s="362"/>
      <c r="M34" s="362"/>
      <c r="N34" s="1173"/>
      <c r="O34" s="1173"/>
      <c r="P34" s="1173"/>
      <c r="Q34" s="1173"/>
      <c r="R34" s="1173"/>
      <c r="S34" s="1173"/>
      <c r="T34" s="1173"/>
      <c r="U34" s="1173"/>
      <c r="V34" s="1173"/>
      <c r="W34" s="1173"/>
      <c r="X34" s="1173"/>
      <c r="Y34" s="1173"/>
      <c r="Z34" s="1173"/>
      <c r="AA34" s="1173"/>
      <c r="AB34" s="1173"/>
      <c r="AC34" s="1174"/>
      <c r="AD34" s="1174"/>
      <c r="AE34" s="1174"/>
      <c r="AF34" s="1174"/>
      <c r="AG34" s="1174"/>
      <c r="AH34" s="1174"/>
      <c r="AI34" s="1174"/>
      <c r="AJ34" s="1174"/>
      <c r="AK34" s="1174"/>
      <c r="AL34" s="1174"/>
      <c r="AM34" s="1174"/>
      <c r="AN34" s="1174"/>
      <c r="AO34" s="1174"/>
      <c r="AP34" s="1174"/>
      <c r="AQ34" s="1174"/>
      <c r="AR34" s="1174"/>
      <c r="AS34" s="1174"/>
      <c r="AT34" s="1174"/>
      <c r="AU34" s="1174"/>
      <c r="AV34" s="1174"/>
      <c r="AW34" s="1174"/>
      <c r="AX34" s="1174"/>
      <c r="AY34" s="1174"/>
      <c r="AZ34" s="1174"/>
      <c r="BA34" s="1174"/>
      <c r="BB34" s="1174"/>
      <c r="BC34" s="1174"/>
      <c r="BD34" s="1174"/>
      <c r="BE34" s="1174"/>
      <c r="BF34" s="1174"/>
      <c r="BG34" s="1174"/>
      <c r="BH34" s="1174"/>
      <c r="BI34" s="1174"/>
      <c r="BJ34" s="1174"/>
      <c r="BK34" s="1174"/>
      <c r="BL34" s="1174"/>
      <c r="BM34" s="1174"/>
      <c r="BN34" s="1174"/>
      <c r="BO34" s="1174"/>
      <c r="BP34" s="1174"/>
      <c r="BQ34" s="1174"/>
      <c r="BR34" s="1174"/>
      <c r="BS34" s="1174"/>
      <c r="BT34" s="1174"/>
      <c r="BU34" s="1174"/>
      <c r="BV34" s="1174"/>
      <c r="BW34" s="1174"/>
      <c r="BX34" s="1174"/>
      <c r="BY34" s="1174"/>
      <c r="BZ34" s="1174"/>
      <c r="CA34" s="1174"/>
      <c r="CB34" s="1174"/>
    </row>
    <row r="35" spans="1:80" s="391" customFormat="1" ht="19.149999999999999" customHeight="1">
      <c r="A35" s="381" t="s">
        <v>21</v>
      </c>
      <c r="B35" s="382"/>
      <c r="C35" s="382"/>
      <c r="D35" s="383"/>
      <c r="E35" s="382"/>
      <c r="F35" s="382"/>
      <c r="G35" s="383"/>
      <c r="H35" s="384"/>
      <c r="I35" s="390"/>
      <c r="J35" s="367">
        <f t="shared" si="2"/>
        <v>0</v>
      </c>
      <c r="K35" s="367">
        <f t="shared" si="1"/>
        <v>0</v>
      </c>
      <c r="L35" s="362"/>
      <c r="M35" s="362"/>
      <c r="N35" s="1173"/>
      <c r="O35" s="1173"/>
      <c r="P35" s="1173"/>
      <c r="Q35" s="1173"/>
      <c r="R35" s="1173"/>
      <c r="S35" s="1173"/>
      <c r="T35" s="1173"/>
      <c r="U35" s="1173"/>
      <c r="V35" s="1173"/>
      <c r="W35" s="1173"/>
      <c r="X35" s="1173"/>
      <c r="Y35" s="1173"/>
      <c r="Z35" s="1173"/>
      <c r="AA35" s="1173"/>
      <c r="AB35" s="1173"/>
      <c r="AC35" s="1174"/>
      <c r="AD35" s="1174"/>
      <c r="AE35" s="1174"/>
      <c r="AF35" s="1174"/>
      <c r="AG35" s="1174"/>
      <c r="AH35" s="1174"/>
      <c r="AI35" s="1174"/>
      <c r="AJ35" s="1174"/>
      <c r="AK35" s="1174"/>
      <c r="AL35" s="1174"/>
      <c r="AM35" s="1174"/>
      <c r="AN35" s="1174"/>
      <c r="AO35" s="1174"/>
      <c r="AP35" s="1174"/>
      <c r="AQ35" s="1174"/>
      <c r="AR35" s="1174"/>
      <c r="AS35" s="1174"/>
      <c r="AT35" s="1174"/>
      <c r="AU35" s="1174"/>
      <c r="AV35" s="1174"/>
      <c r="AW35" s="1174"/>
      <c r="AX35" s="1174"/>
      <c r="AY35" s="1174"/>
      <c r="AZ35" s="1174"/>
      <c r="BA35" s="1174"/>
      <c r="BB35" s="1174"/>
      <c r="BC35" s="1174"/>
      <c r="BD35" s="1174"/>
      <c r="BE35" s="1174"/>
      <c r="BF35" s="1174"/>
      <c r="BG35" s="1174"/>
      <c r="BH35" s="1174"/>
      <c r="BI35" s="1174"/>
      <c r="BJ35" s="1174"/>
      <c r="BK35" s="1174"/>
      <c r="BL35" s="1174"/>
      <c r="BM35" s="1174"/>
      <c r="BN35" s="1174"/>
      <c r="BO35" s="1174"/>
      <c r="BP35" s="1174"/>
      <c r="BQ35" s="1174"/>
      <c r="BR35" s="1174"/>
      <c r="BS35" s="1174"/>
      <c r="BT35" s="1174"/>
      <c r="BU35" s="1174"/>
      <c r="BV35" s="1174"/>
      <c r="BW35" s="1174"/>
      <c r="BX35" s="1174"/>
      <c r="BY35" s="1174"/>
      <c r="BZ35" s="1174"/>
      <c r="CA35" s="1174"/>
      <c r="CB35" s="1174"/>
    </row>
    <row r="36" spans="1:80" s="362" customFormat="1" ht="19.149999999999999" customHeight="1">
      <c r="A36" s="381" t="s">
        <v>22</v>
      </c>
      <c r="B36" s="382"/>
      <c r="C36" s="382"/>
      <c r="D36" s="383"/>
      <c r="E36" s="382"/>
      <c r="F36" s="382"/>
      <c r="G36" s="383"/>
      <c r="H36" s="384"/>
      <c r="I36" s="390"/>
      <c r="J36" s="367">
        <f>SUM(B36:G36)</f>
        <v>0</v>
      </c>
      <c r="K36" s="367">
        <f t="shared" si="1"/>
        <v>0</v>
      </c>
      <c r="N36" s="1173"/>
      <c r="O36" s="1173"/>
      <c r="P36" s="1173"/>
      <c r="Q36" s="1173"/>
      <c r="R36" s="1173"/>
      <c r="S36" s="1173"/>
      <c r="T36" s="1173"/>
      <c r="U36" s="1173"/>
      <c r="V36" s="1173"/>
      <c r="W36" s="1173"/>
      <c r="X36" s="1173"/>
      <c r="Y36" s="1173"/>
      <c r="Z36" s="1173"/>
      <c r="AA36" s="1173"/>
      <c r="AB36" s="1173"/>
      <c r="AC36" s="1173"/>
      <c r="AD36" s="1173"/>
      <c r="AE36" s="1173"/>
      <c r="AF36" s="1173"/>
      <c r="AG36" s="1173"/>
      <c r="AH36" s="1173"/>
      <c r="AI36" s="1173"/>
      <c r="AJ36" s="1173"/>
      <c r="AK36" s="1173"/>
      <c r="AL36" s="1173"/>
      <c r="AM36" s="1173"/>
      <c r="AN36" s="1173"/>
      <c r="AO36" s="1173"/>
      <c r="AP36" s="1173"/>
      <c r="AQ36" s="1173"/>
      <c r="AR36" s="1173"/>
      <c r="AS36" s="1173"/>
      <c r="AT36" s="1173"/>
      <c r="AU36" s="1173"/>
      <c r="AV36" s="1173"/>
      <c r="AW36" s="1173"/>
      <c r="AX36" s="1173"/>
      <c r="AY36" s="1173"/>
      <c r="AZ36" s="1173"/>
      <c r="BA36" s="1173"/>
      <c r="BB36" s="1173"/>
      <c r="BC36" s="1173"/>
      <c r="BD36" s="1173"/>
      <c r="BE36" s="1173"/>
      <c r="BF36" s="1173"/>
      <c r="BG36" s="1173"/>
      <c r="BH36" s="1173"/>
      <c r="BI36" s="1173"/>
      <c r="BJ36" s="1173"/>
      <c r="BK36" s="1173"/>
      <c r="BL36" s="1173"/>
      <c r="BM36" s="1173"/>
      <c r="BN36" s="1173"/>
      <c r="BO36" s="1173"/>
      <c r="BP36" s="1173"/>
      <c r="BQ36" s="1173"/>
      <c r="BR36" s="1173"/>
      <c r="BS36" s="1173"/>
      <c r="BT36" s="1173"/>
      <c r="BU36" s="1173"/>
      <c r="BV36" s="1173"/>
      <c r="BW36" s="1173"/>
      <c r="BX36" s="1173"/>
      <c r="BY36" s="1173"/>
      <c r="BZ36" s="1173"/>
      <c r="CA36" s="1173"/>
      <c r="CB36" s="1173"/>
    </row>
    <row r="37" spans="1:80" s="362" customFormat="1" ht="19.149999999999999" customHeight="1">
      <c r="A37" s="381" t="s">
        <v>23</v>
      </c>
      <c r="B37" s="382"/>
      <c r="C37" s="382"/>
      <c r="D37" s="383"/>
      <c r="E37" s="382"/>
      <c r="F37" s="382"/>
      <c r="G37" s="383"/>
      <c r="H37" s="384"/>
      <c r="I37" s="390"/>
      <c r="J37" s="367">
        <f t="shared" si="2"/>
        <v>0</v>
      </c>
      <c r="K37" s="367">
        <f t="shared" si="1"/>
        <v>0</v>
      </c>
      <c r="N37" s="1173"/>
      <c r="O37" s="1173"/>
      <c r="P37" s="1173"/>
      <c r="Q37" s="1173"/>
      <c r="R37" s="1173"/>
      <c r="S37" s="1173"/>
      <c r="T37" s="1173"/>
      <c r="U37" s="1173"/>
      <c r="V37" s="1173"/>
      <c r="W37" s="1173"/>
      <c r="X37" s="1173"/>
      <c r="Y37" s="1173"/>
      <c r="Z37" s="1173"/>
      <c r="AA37" s="1173"/>
      <c r="AB37" s="1173"/>
      <c r="AC37" s="1173"/>
      <c r="AD37" s="1173"/>
      <c r="AE37" s="1173"/>
      <c r="AF37" s="1173"/>
      <c r="AG37" s="1173"/>
      <c r="AH37" s="1173"/>
      <c r="AI37" s="1173"/>
      <c r="AJ37" s="1173"/>
      <c r="AK37" s="1173"/>
      <c r="AL37" s="1173"/>
      <c r="AM37" s="1173"/>
      <c r="AN37" s="1173"/>
      <c r="AO37" s="1173"/>
      <c r="AP37" s="1173"/>
      <c r="AQ37" s="1173"/>
      <c r="AR37" s="1173"/>
      <c r="AS37" s="1173"/>
      <c r="AT37" s="1173"/>
      <c r="AU37" s="1173"/>
      <c r="AV37" s="1173"/>
      <c r="AW37" s="1173"/>
      <c r="AX37" s="1173"/>
      <c r="AY37" s="1173"/>
      <c r="AZ37" s="1173"/>
      <c r="BA37" s="1173"/>
      <c r="BB37" s="1173"/>
      <c r="BC37" s="1173"/>
      <c r="BD37" s="1173"/>
      <c r="BE37" s="1173"/>
      <c r="BF37" s="1173"/>
      <c r="BG37" s="1173"/>
      <c r="BH37" s="1173"/>
      <c r="BI37" s="1173"/>
      <c r="BJ37" s="1173"/>
      <c r="BK37" s="1173"/>
      <c r="BL37" s="1173"/>
      <c r="BM37" s="1173"/>
      <c r="BN37" s="1173"/>
      <c r="BO37" s="1173"/>
      <c r="BP37" s="1173"/>
      <c r="BQ37" s="1173"/>
      <c r="BR37" s="1173"/>
      <c r="BS37" s="1173"/>
      <c r="BT37" s="1173"/>
      <c r="BU37" s="1173"/>
      <c r="BV37" s="1173"/>
      <c r="BW37" s="1173"/>
      <c r="BX37" s="1173"/>
      <c r="BY37" s="1173"/>
      <c r="BZ37" s="1173"/>
      <c r="CA37" s="1173"/>
      <c r="CB37" s="1173"/>
    </row>
    <row r="38" spans="1:80" s="362" customFormat="1" ht="19.149999999999999" customHeight="1">
      <c r="A38" s="381" t="s">
        <v>24</v>
      </c>
      <c r="B38" s="382"/>
      <c r="C38" s="382"/>
      <c r="D38" s="383"/>
      <c r="E38" s="382"/>
      <c r="F38" s="382"/>
      <c r="G38" s="383"/>
      <c r="H38" s="384"/>
      <c r="I38" s="385"/>
      <c r="J38" s="367">
        <f t="shared" si="2"/>
        <v>0</v>
      </c>
      <c r="K38" s="367">
        <f t="shared" si="1"/>
        <v>0</v>
      </c>
      <c r="N38" s="1173"/>
      <c r="O38" s="1173"/>
      <c r="P38" s="1173"/>
      <c r="Q38" s="1173"/>
      <c r="R38" s="1173"/>
      <c r="S38" s="1173"/>
      <c r="T38" s="1173"/>
      <c r="U38" s="1173"/>
      <c r="V38" s="1173"/>
      <c r="W38" s="1173"/>
      <c r="X38" s="1173"/>
      <c r="Y38" s="1173"/>
      <c r="Z38" s="1173"/>
      <c r="AA38" s="1173"/>
      <c r="AB38" s="1173"/>
      <c r="AC38" s="1173"/>
      <c r="AD38" s="1173"/>
      <c r="AE38" s="1173"/>
      <c r="AF38" s="1173"/>
      <c r="AG38" s="1173"/>
      <c r="AH38" s="1173"/>
      <c r="AI38" s="1173"/>
      <c r="AJ38" s="1173"/>
      <c r="AK38" s="1173"/>
      <c r="AL38" s="1173"/>
      <c r="AM38" s="1173"/>
      <c r="AN38" s="1173"/>
      <c r="AO38" s="1173"/>
      <c r="AP38" s="1173"/>
      <c r="AQ38" s="1173"/>
      <c r="AR38" s="1173"/>
      <c r="AS38" s="1173"/>
      <c r="AT38" s="1173"/>
      <c r="AU38" s="1173"/>
      <c r="AV38" s="1173"/>
      <c r="AW38" s="1173"/>
      <c r="AX38" s="1173"/>
      <c r="AY38" s="1173"/>
      <c r="AZ38" s="1173"/>
      <c r="BA38" s="1173"/>
      <c r="BB38" s="1173"/>
      <c r="BC38" s="1173"/>
      <c r="BD38" s="1173"/>
      <c r="BE38" s="1173"/>
      <c r="BF38" s="1173"/>
      <c r="BG38" s="1173"/>
      <c r="BH38" s="1173"/>
      <c r="BI38" s="1173"/>
      <c r="BJ38" s="1173"/>
      <c r="BK38" s="1173"/>
      <c r="BL38" s="1173"/>
      <c r="BM38" s="1173"/>
      <c r="BN38" s="1173"/>
      <c r="BO38" s="1173"/>
      <c r="BP38" s="1173"/>
      <c r="BQ38" s="1173"/>
      <c r="BR38" s="1173"/>
      <c r="BS38" s="1173"/>
      <c r="BT38" s="1173"/>
      <c r="BU38" s="1173"/>
      <c r="BV38" s="1173"/>
      <c r="BW38" s="1173"/>
      <c r="BX38" s="1173"/>
      <c r="BY38" s="1173"/>
      <c r="BZ38" s="1173"/>
      <c r="CA38" s="1173"/>
      <c r="CB38" s="1173"/>
    </row>
    <row r="39" spans="1:80" ht="19.149999999999999" customHeight="1">
      <c r="A39" s="381" t="s">
        <v>25</v>
      </c>
      <c r="B39" s="388"/>
      <c r="C39" s="388"/>
      <c r="D39" s="389"/>
      <c r="E39" s="388"/>
      <c r="F39" s="388"/>
      <c r="G39" s="389"/>
      <c r="H39" s="384"/>
      <c r="I39" s="385"/>
      <c r="J39" s="367">
        <f t="shared" si="2"/>
        <v>0</v>
      </c>
      <c r="K39" s="367">
        <f t="shared" si="1"/>
        <v>0</v>
      </c>
      <c r="L39" s="362"/>
      <c r="M39" s="362"/>
      <c r="N39" s="1173"/>
      <c r="O39" s="1173"/>
      <c r="P39" s="1173"/>
      <c r="Q39" s="1173"/>
      <c r="R39" s="1173"/>
      <c r="S39" s="1173"/>
      <c r="T39" s="1173"/>
      <c r="U39" s="1173"/>
      <c r="V39" s="1173"/>
      <c r="W39" s="1173"/>
      <c r="X39" s="1173"/>
      <c r="Y39" s="1173"/>
      <c r="Z39" s="1173"/>
      <c r="AA39" s="1173"/>
      <c r="AB39" s="1173"/>
    </row>
    <row r="40" spans="1:80" ht="3.25" customHeight="1">
      <c r="A40" s="392"/>
      <c r="B40" s="393"/>
      <c r="C40" s="393"/>
      <c r="D40" s="393"/>
      <c r="E40" s="393"/>
      <c r="F40" s="393"/>
      <c r="G40" s="393"/>
      <c r="H40" s="394"/>
      <c r="I40" s="385"/>
      <c r="K40" s="367">
        <f t="shared" si="1"/>
        <v>0</v>
      </c>
      <c r="L40" s="362"/>
      <c r="M40" s="362"/>
      <c r="N40" s="1173"/>
      <c r="O40" s="1173"/>
      <c r="P40" s="1173"/>
      <c r="Q40" s="1173"/>
      <c r="R40" s="1173"/>
      <c r="S40" s="1173"/>
      <c r="T40" s="1173"/>
      <c r="U40" s="1173"/>
      <c r="V40" s="1173"/>
      <c r="W40" s="1173"/>
      <c r="X40" s="1173"/>
      <c r="Y40" s="1173"/>
      <c r="Z40" s="1173"/>
      <c r="AA40" s="1173"/>
      <c r="AB40" s="1173"/>
    </row>
    <row r="41" spans="1:80" s="396" customFormat="1" ht="3.25" customHeight="1">
      <c r="A41" s="381"/>
      <c r="B41" s="388"/>
      <c r="C41" s="388"/>
      <c r="D41" s="395"/>
      <c r="E41" s="388"/>
      <c r="F41" s="388"/>
      <c r="G41" s="388"/>
      <c r="H41" s="384"/>
      <c r="I41" s="385"/>
      <c r="K41" s="367">
        <f t="shared" si="1"/>
        <v>0</v>
      </c>
      <c r="L41" s="362"/>
      <c r="M41" s="362"/>
      <c r="N41" s="1173"/>
      <c r="O41" s="1173"/>
      <c r="P41" s="1173"/>
      <c r="Q41" s="1173"/>
      <c r="R41" s="1173"/>
      <c r="S41" s="1173"/>
      <c r="T41" s="1173"/>
      <c r="U41" s="1173"/>
      <c r="V41" s="1173"/>
      <c r="W41" s="1173"/>
      <c r="X41" s="1173"/>
      <c r="Y41" s="1173"/>
      <c r="Z41" s="1173"/>
      <c r="AA41" s="1173"/>
      <c r="AB41" s="1173"/>
      <c r="AC41" s="1173"/>
      <c r="AD41" s="1173"/>
      <c r="AE41" s="1173"/>
      <c r="AF41" s="1173"/>
      <c r="AG41" s="1173"/>
      <c r="AH41" s="1173"/>
      <c r="AI41" s="1173"/>
      <c r="AJ41" s="1173"/>
      <c r="AK41" s="1173"/>
      <c r="AL41" s="1173"/>
      <c r="AM41" s="1173"/>
      <c r="AN41" s="1173"/>
      <c r="AO41" s="1173"/>
      <c r="AP41" s="1173"/>
      <c r="AQ41" s="1173"/>
      <c r="AR41" s="1173"/>
      <c r="AS41" s="1173"/>
      <c r="AT41" s="1173"/>
      <c r="AU41" s="1173"/>
      <c r="AV41" s="1173"/>
      <c r="AW41" s="1173"/>
      <c r="AX41" s="1173"/>
      <c r="AY41" s="1173"/>
      <c r="AZ41" s="1173"/>
      <c r="BA41" s="1173"/>
      <c r="BB41" s="1173"/>
      <c r="BC41" s="1173"/>
      <c r="BD41" s="1173"/>
      <c r="BE41" s="1173"/>
      <c r="BF41" s="1173"/>
      <c r="BG41" s="1173"/>
      <c r="BH41" s="1173"/>
      <c r="BI41" s="1173"/>
      <c r="BJ41" s="1173"/>
      <c r="BK41" s="1173"/>
      <c r="BL41" s="1173"/>
      <c r="BM41" s="1173"/>
      <c r="BN41" s="1173"/>
      <c r="BO41" s="1173"/>
      <c r="BP41" s="1173"/>
      <c r="BQ41" s="1173"/>
      <c r="BR41" s="1173"/>
      <c r="BS41" s="1173"/>
      <c r="BT41" s="1173"/>
      <c r="BU41" s="1173"/>
      <c r="BV41" s="1173"/>
      <c r="BW41" s="1173"/>
      <c r="BX41" s="1173"/>
      <c r="BY41" s="1173"/>
      <c r="BZ41" s="1173"/>
      <c r="CA41" s="1173"/>
      <c r="CB41" s="1173"/>
    </row>
    <row r="42" spans="1:80" s="353" customFormat="1" ht="25.5" customHeight="1">
      <c r="A42" s="397" t="s">
        <v>172</v>
      </c>
      <c r="B42" s="398">
        <v>15666777</v>
      </c>
      <c r="C42" s="398">
        <v>3243520</v>
      </c>
      <c r="D42" s="399" t="s">
        <v>170</v>
      </c>
      <c r="E42" s="398">
        <v>61725</v>
      </c>
      <c r="F42" s="398">
        <v>1243</v>
      </c>
      <c r="G42" s="399" t="s">
        <v>170</v>
      </c>
      <c r="H42" s="398">
        <v>18973265</v>
      </c>
      <c r="I42" s="385"/>
      <c r="J42" s="367">
        <f>SUM(B42:G42)</f>
        <v>18973265</v>
      </c>
      <c r="K42" s="367">
        <f t="shared" si="1"/>
        <v>0</v>
      </c>
      <c r="L42" s="362"/>
      <c r="M42" s="362"/>
      <c r="N42" s="1173"/>
      <c r="O42" s="1173"/>
      <c r="P42" s="1173"/>
      <c r="Q42" s="1173"/>
      <c r="R42" s="1173"/>
      <c r="S42" s="1173"/>
      <c r="T42" s="1173"/>
      <c r="U42" s="1173"/>
      <c r="V42" s="1173"/>
      <c r="W42" s="1173"/>
      <c r="X42" s="1173"/>
      <c r="Y42" s="1173"/>
      <c r="Z42" s="1173"/>
      <c r="AA42" s="1173"/>
      <c r="AB42" s="1173"/>
      <c r="AC42" s="1241"/>
      <c r="AD42" s="1241"/>
      <c r="AE42" s="1241"/>
      <c r="AF42" s="1241"/>
      <c r="AG42" s="1241"/>
      <c r="AH42" s="1241"/>
      <c r="AI42" s="1241"/>
      <c r="AJ42" s="1241"/>
      <c r="AK42" s="1241"/>
      <c r="AL42" s="1241"/>
      <c r="AM42" s="1241"/>
      <c r="AN42" s="1241"/>
      <c r="AO42" s="1241"/>
      <c r="AP42" s="1241"/>
      <c r="AQ42" s="1241"/>
      <c r="AR42" s="1241"/>
      <c r="AS42" s="1241"/>
      <c r="AT42" s="1241"/>
      <c r="AU42" s="1241"/>
      <c r="AV42" s="1241"/>
      <c r="AW42" s="1241"/>
      <c r="AX42" s="1241"/>
      <c r="AY42" s="1241"/>
      <c r="AZ42" s="1241"/>
      <c r="BA42" s="1241"/>
      <c r="BB42" s="1241"/>
      <c r="BC42" s="1241"/>
      <c r="BD42" s="1241"/>
      <c r="BE42" s="1241"/>
      <c r="BF42" s="1241"/>
      <c r="BG42" s="1241"/>
      <c r="BH42" s="1241"/>
      <c r="BI42" s="1241"/>
      <c r="BJ42" s="1241"/>
      <c r="BK42" s="1241"/>
      <c r="BL42" s="1241"/>
      <c r="BM42" s="1241"/>
      <c r="BN42" s="1241"/>
      <c r="BO42" s="1241"/>
      <c r="BP42" s="1241"/>
      <c r="BQ42" s="1241"/>
      <c r="BR42" s="1241"/>
      <c r="BS42" s="1241"/>
      <c r="BT42" s="1241"/>
      <c r="BU42" s="1241"/>
      <c r="BV42" s="1241"/>
      <c r="BW42" s="1241"/>
      <c r="BX42" s="1241"/>
      <c r="BY42" s="1241"/>
      <c r="BZ42" s="1241"/>
      <c r="CA42" s="1241"/>
      <c r="CB42" s="1241"/>
    </row>
    <row r="43" spans="1:80" s="401" customFormat="1" ht="15" customHeight="1">
      <c r="A43" s="237"/>
      <c r="B43" s="238"/>
      <c r="C43" s="238"/>
      <c r="D43" s="238"/>
      <c r="E43" s="238"/>
      <c r="F43" s="238"/>
      <c r="G43" s="238"/>
      <c r="H43" s="238"/>
      <c r="I43" s="350"/>
      <c r="J43" s="400"/>
      <c r="N43" s="1239"/>
      <c r="O43" s="1239"/>
      <c r="P43" s="1239"/>
      <c r="Q43" s="1239"/>
      <c r="R43" s="1239"/>
      <c r="S43" s="1239"/>
      <c r="T43" s="1239"/>
      <c r="U43" s="1239"/>
      <c r="V43" s="1239"/>
      <c r="W43" s="1239"/>
      <c r="X43" s="1239"/>
      <c r="Y43" s="1239"/>
      <c r="Z43" s="1239"/>
      <c r="AA43" s="1239"/>
      <c r="AB43" s="1239"/>
      <c r="AC43" s="1239"/>
      <c r="AD43" s="1239"/>
      <c r="AE43" s="1239"/>
      <c r="AF43" s="1239"/>
      <c r="AG43" s="1239"/>
      <c r="AH43" s="1239"/>
      <c r="AI43" s="1239"/>
      <c r="AJ43" s="1239"/>
      <c r="AK43" s="1239"/>
      <c r="AL43" s="1239"/>
      <c r="AM43" s="1239"/>
      <c r="AN43" s="1239"/>
      <c r="AO43" s="1239"/>
      <c r="AP43" s="1239"/>
      <c r="AQ43" s="1239"/>
      <c r="AR43" s="1239"/>
      <c r="AS43" s="1239"/>
      <c r="AT43" s="1239"/>
      <c r="AU43" s="1239"/>
      <c r="AV43" s="1239"/>
      <c r="AW43" s="1239"/>
      <c r="AX43" s="1239"/>
      <c r="AY43" s="1239"/>
      <c r="AZ43" s="1239"/>
      <c r="BA43" s="1239"/>
      <c r="BB43" s="1239"/>
      <c r="BC43" s="1239"/>
      <c r="BD43" s="1239"/>
      <c r="BE43" s="1239"/>
      <c r="BF43" s="1239"/>
      <c r="BG43" s="1239"/>
      <c r="BH43" s="1239"/>
      <c r="BI43" s="1239"/>
      <c r="BJ43" s="1239"/>
      <c r="BK43" s="1239"/>
      <c r="BL43" s="1239"/>
      <c r="BM43" s="1239"/>
      <c r="BN43" s="1239"/>
      <c r="BO43" s="1239"/>
      <c r="BP43" s="1239"/>
      <c r="BQ43" s="1239"/>
      <c r="BR43" s="1239"/>
      <c r="BS43" s="1239"/>
      <c r="BT43" s="1239"/>
      <c r="BU43" s="1239"/>
      <c r="BV43" s="1239"/>
      <c r="BW43" s="1239"/>
      <c r="BX43" s="1239"/>
      <c r="BY43" s="1239"/>
      <c r="BZ43" s="1239"/>
      <c r="CA43" s="1239"/>
      <c r="CB43" s="1239"/>
    </row>
    <row r="44" spans="1:80" s="404" customFormat="1" ht="18" customHeight="1">
      <c r="A44" s="237"/>
      <c r="B44" s="238"/>
      <c r="C44" s="238"/>
      <c r="D44" s="238"/>
      <c r="E44" s="238"/>
      <c r="F44" s="238"/>
      <c r="G44" s="238"/>
      <c r="H44" s="402"/>
      <c r="I44" s="403"/>
      <c r="N44" s="1240"/>
      <c r="O44" s="1240"/>
      <c r="P44" s="1240"/>
      <c r="Q44" s="1240"/>
      <c r="R44" s="1240"/>
      <c r="S44" s="1240"/>
      <c r="T44" s="1240"/>
      <c r="U44" s="1240"/>
      <c r="V44" s="1240"/>
      <c r="W44" s="1240"/>
      <c r="X44" s="1240"/>
      <c r="Y44" s="1240"/>
      <c r="Z44" s="1240"/>
      <c r="AA44" s="1240"/>
      <c r="AB44" s="1240"/>
      <c r="AC44" s="1240"/>
      <c r="AD44" s="1240"/>
      <c r="AE44" s="1240"/>
      <c r="AF44" s="1240"/>
      <c r="AG44" s="1240"/>
      <c r="AH44" s="1240"/>
      <c r="AI44" s="1240"/>
      <c r="AJ44" s="1240"/>
      <c r="AK44" s="1240"/>
      <c r="AL44" s="1240"/>
      <c r="AM44" s="1240"/>
      <c r="AN44" s="1240"/>
      <c r="AO44" s="1240"/>
      <c r="AP44" s="1240"/>
      <c r="AQ44" s="1240"/>
      <c r="AR44" s="1240"/>
      <c r="AS44" s="1240"/>
      <c r="AT44" s="1240"/>
      <c r="AU44" s="1240"/>
      <c r="AV44" s="1240"/>
      <c r="AW44" s="1240"/>
      <c r="AX44" s="1240"/>
      <c r="AY44" s="1240"/>
      <c r="AZ44" s="1240"/>
      <c r="BA44" s="1240"/>
      <c r="BB44" s="1240"/>
      <c r="BC44" s="1240"/>
      <c r="BD44" s="1240"/>
      <c r="BE44" s="1240"/>
      <c r="BF44" s="1240"/>
      <c r="BG44" s="1240"/>
      <c r="BH44" s="1240"/>
      <c r="BI44" s="1240"/>
      <c r="BJ44" s="1240"/>
      <c r="BK44" s="1240"/>
      <c r="BL44" s="1240"/>
      <c r="BM44" s="1240"/>
      <c r="BN44" s="1240"/>
      <c r="BO44" s="1240"/>
      <c r="BP44" s="1240"/>
      <c r="BQ44" s="1240"/>
      <c r="BR44" s="1240"/>
      <c r="BS44" s="1240"/>
      <c r="BT44" s="1240"/>
      <c r="BU44" s="1240"/>
      <c r="BV44" s="1240"/>
      <c r="BW44" s="1240"/>
      <c r="BX44" s="1240"/>
      <c r="BY44" s="1240"/>
      <c r="BZ44" s="1240"/>
      <c r="CA44" s="1240"/>
      <c r="CB44" s="1240"/>
    </row>
    <row r="45" spans="1:80" s="405" customFormat="1" ht="16.5" customHeight="1">
      <c r="A45" s="1176"/>
      <c r="B45" s="1178"/>
      <c r="C45" s="1179"/>
      <c r="D45" s="1180"/>
      <c r="E45" s="1181"/>
      <c r="F45" s="1177"/>
      <c r="G45" s="1177"/>
      <c r="H45" s="238"/>
      <c r="I45" s="350"/>
      <c r="N45" s="1243"/>
      <c r="O45" s="1243"/>
      <c r="P45" s="1243"/>
      <c r="Q45" s="1243"/>
      <c r="R45" s="1243"/>
      <c r="S45" s="1243"/>
      <c r="T45" s="1243"/>
      <c r="U45" s="1243"/>
      <c r="V45" s="1243"/>
      <c r="W45" s="1243"/>
      <c r="X45" s="1243"/>
      <c r="Y45" s="1243"/>
      <c r="Z45" s="1243"/>
      <c r="AA45" s="1243"/>
      <c r="AB45" s="1243"/>
      <c r="AC45" s="1243"/>
      <c r="AD45" s="1243"/>
      <c r="AE45" s="1243"/>
      <c r="AF45" s="1243"/>
      <c r="AG45" s="1243"/>
      <c r="AH45" s="1243"/>
      <c r="AI45" s="1243"/>
      <c r="AJ45" s="1243"/>
      <c r="AK45" s="1243"/>
      <c r="AL45" s="1243"/>
      <c r="AM45" s="1243"/>
      <c r="AN45" s="1243"/>
      <c r="AO45" s="1243"/>
      <c r="AP45" s="1243"/>
      <c r="AQ45" s="1243"/>
      <c r="AR45" s="1243"/>
      <c r="AS45" s="1243"/>
      <c r="AT45" s="1243"/>
      <c r="AU45" s="1243"/>
      <c r="AV45" s="1243"/>
      <c r="AW45" s="1243"/>
      <c r="AX45" s="1243"/>
      <c r="AY45" s="1243"/>
      <c r="AZ45" s="1243"/>
      <c r="BA45" s="1243"/>
      <c r="BB45" s="1243"/>
      <c r="BC45" s="1243"/>
      <c r="BD45" s="1243"/>
      <c r="BE45" s="1243"/>
      <c r="BF45" s="1243"/>
      <c r="BG45" s="1243"/>
      <c r="BH45" s="1243"/>
      <c r="BI45" s="1243"/>
      <c r="BJ45" s="1243"/>
      <c r="BK45" s="1243"/>
      <c r="BL45" s="1243"/>
      <c r="BM45" s="1243"/>
      <c r="BN45" s="1243"/>
      <c r="BO45" s="1243"/>
      <c r="BP45" s="1243"/>
      <c r="BQ45" s="1243"/>
      <c r="BR45" s="1243"/>
      <c r="BS45" s="1243"/>
      <c r="BT45" s="1243"/>
      <c r="BU45" s="1243"/>
      <c r="BV45" s="1243"/>
      <c r="BW45" s="1243"/>
      <c r="BX45" s="1243"/>
      <c r="BY45" s="1243"/>
      <c r="BZ45" s="1243"/>
      <c r="CA45" s="1243"/>
      <c r="CB45" s="1243"/>
    </row>
    <row r="46" spans="1:80" s="362" customFormat="1" ht="16.5" customHeight="1">
      <c r="A46" s="1176"/>
      <c r="B46" s="1182"/>
      <c r="C46" s="1179"/>
      <c r="D46" s="1177"/>
      <c r="E46" s="1177"/>
      <c r="F46" s="1177"/>
      <c r="G46" s="1177"/>
      <c r="H46" s="238"/>
      <c r="I46" s="350"/>
      <c r="J46" s="406"/>
      <c r="N46" s="1173"/>
      <c r="O46" s="1173"/>
      <c r="P46" s="1173"/>
      <c r="Q46" s="1173"/>
      <c r="R46" s="1173"/>
      <c r="S46" s="1173"/>
      <c r="T46" s="1173"/>
      <c r="U46" s="1173"/>
      <c r="V46" s="1173"/>
      <c r="W46" s="1173"/>
      <c r="X46" s="1173"/>
      <c r="Y46" s="1173"/>
      <c r="Z46" s="1173"/>
      <c r="AA46" s="1173"/>
      <c r="AB46" s="1173"/>
      <c r="AC46" s="1173"/>
      <c r="AD46" s="1173"/>
      <c r="AE46" s="1173"/>
      <c r="AF46" s="1173"/>
      <c r="AG46" s="1173"/>
      <c r="AH46" s="1173"/>
      <c r="AI46" s="1173"/>
      <c r="AJ46" s="1173"/>
      <c r="AK46" s="1173"/>
      <c r="AL46" s="1173"/>
      <c r="AM46" s="1173"/>
      <c r="AN46" s="1173"/>
      <c r="AO46" s="1173"/>
      <c r="AP46" s="1173"/>
      <c r="AQ46" s="1173"/>
      <c r="AR46" s="1173"/>
      <c r="AS46" s="1173"/>
      <c r="AT46" s="1173"/>
      <c r="AU46" s="1173"/>
      <c r="AV46" s="1173"/>
      <c r="AW46" s="1173"/>
      <c r="AX46" s="1173"/>
      <c r="AY46" s="1173"/>
      <c r="AZ46" s="1173"/>
      <c r="BA46" s="1173"/>
      <c r="BB46" s="1173"/>
      <c r="BC46" s="1173"/>
      <c r="BD46" s="1173"/>
      <c r="BE46" s="1173"/>
      <c r="BF46" s="1173"/>
      <c r="BG46" s="1173"/>
      <c r="BH46" s="1173"/>
      <c r="BI46" s="1173"/>
      <c r="BJ46" s="1173"/>
      <c r="BK46" s="1173"/>
      <c r="BL46" s="1173"/>
      <c r="BM46" s="1173"/>
      <c r="BN46" s="1173"/>
      <c r="BO46" s="1173"/>
      <c r="BP46" s="1173"/>
      <c r="BQ46" s="1173"/>
      <c r="BR46" s="1173"/>
      <c r="BS46" s="1173"/>
      <c r="BT46" s="1173"/>
      <c r="BU46" s="1173"/>
      <c r="BV46" s="1173"/>
      <c r="BW46" s="1173"/>
      <c r="BX46" s="1173"/>
      <c r="BY46" s="1173"/>
      <c r="BZ46" s="1173"/>
      <c r="CA46" s="1173"/>
      <c r="CB46" s="1173"/>
    </row>
    <row r="47" spans="1:80" s="391" customFormat="1" ht="16.5" customHeight="1">
      <c r="A47" s="1176"/>
      <c r="B47" s="1183"/>
      <c r="C47" s="1179"/>
      <c r="D47" s="1180"/>
      <c r="E47" s="1177"/>
      <c r="F47" s="1177"/>
      <c r="G47" s="1177"/>
      <c r="H47" s="238"/>
      <c r="I47" s="350"/>
      <c r="J47" s="407"/>
      <c r="N47" s="1174"/>
      <c r="O47" s="1174"/>
      <c r="P47" s="1174"/>
      <c r="Q47" s="1174"/>
      <c r="R47" s="1174"/>
      <c r="S47" s="1174"/>
      <c r="T47" s="1174"/>
      <c r="U47" s="1174"/>
      <c r="V47" s="1174"/>
      <c r="W47" s="1174"/>
      <c r="X47" s="1174"/>
      <c r="Y47" s="1174"/>
      <c r="Z47" s="1174"/>
      <c r="AA47" s="1174"/>
      <c r="AB47" s="1174"/>
      <c r="AC47" s="1174"/>
      <c r="AD47" s="1174"/>
      <c r="AE47" s="1174"/>
      <c r="AF47" s="1174"/>
      <c r="AG47" s="1174"/>
      <c r="AH47" s="1174"/>
      <c r="AI47" s="1174"/>
      <c r="AJ47" s="1174"/>
      <c r="AK47" s="1174"/>
      <c r="AL47" s="1174"/>
      <c r="AM47" s="1174"/>
      <c r="AN47" s="1174"/>
      <c r="AO47" s="1174"/>
      <c r="AP47" s="1174"/>
      <c r="AQ47" s="1174"/>
      <c r="AR47" s="1174"/>
      <c r="AS47" s="1174"/>
      <c r="AT47" s="1174"/>
      <c r="AU47" s="1174"/>
      <c r="AV47" s="1174"/>
      <c r="AW47" s="1174"/>
      <c r="AX47" s="1174"/>
      <c r="AY47" s="1174"/>
      <c r="AZ47" s="1174"/>
      <c r="BA47" s="1174"/>
      <c r="BB47" s="1174"/>
      <c r="BC47" s="1174"/>
      <c r="BD47" s="1174"/>
      <c r="BE47" s="1174"/>
      <c r="BF47" s="1174"/>
      <c r="BG47" s="1174"/>
      <c r="BH47" s="1174"/>
      <c r="BI47" s="1174"/>
      <c r="BJ47" s="1174"/>
      <c r="BK47" s="1174"/>
      <c r="BL47" s="1174"/>
      <c r="BM47" s="1174"/>
      <c r="BN47" s="1174"/>
      <c r="BO47" s="1174"/>
      <c r="BP47" s="1174"/>
      <c r="BQ47" s="1174"/>
      <c r="BR47" s="1174"/>
      <c r="BS47" s="1174"/>
      <c r="BT47" s="1174"/>
      <c r="BU47" s="1174"/>
      <c r="BV47" s="1174"/>
      <c r="BW47" s="1174"/>
      <c r="BX47" s="1174"/>
      <c r="BY47" s="1174"/>
      <c r="BZ47" s="1174"/>
      <c r="CA47" s="1174"/>
      <c r="CB47" s="1174"/>
    </row>
    <row r="48" spans="1:80" s="362" customFormat="1" ht="16.5" customHeight="1">
      <c r="A48" s="1176"/>
      <c r="B48" s="1182"/>
      <c r="C48" s="1179"/>
      <c r="D48" s="1180"/>
      <c r="E48" s="1184"/>
      <c r="F48" s="1177"/>
      <c r="G48" s="1177"/>
      <c r="H48" s="238"/>
      <c r="I48" s="350"/>
      <c r="N48" s="1173"/>
      <c r="O48" s="1173"/>
      <c r="P48" s="1173"/>
      <c r="Q48" s="1173"/>
      <c r="R48" s="1173"/>
      <c r="S48" s="1173"/>
      <c r="T48" s="1173"/>
      <c r="U48" s="1173"/>
      <c r="V48" s="1173"/>
      <c r="W48" s="1173"/>
      <c r="X48" s="1173"/>
      <c r="Y48" s="1173"/>
      <c r="Z48" s="1173"/>
      <c r="AA48" s="1173"/>
      <c r="AB48" s="1173"/>
      <c r="AC48" s="1173"/>
      <c r="AD48" s="1173"/>
      <c r="AE48" s="1173"/>
      <c r="AF48" s="1173"/>
      <c r="AG48" s="1173"/>
      <c r="AH48" s="1173"/>
      <c r="AI48" s="1173"/>
      <c r="AJ48" s="1173"/>
      <c r="AK48" s="1173"/>
      <c r="AL48" s="1173"/>
      <c r="AM48" s="1173"/>
      <c r="AN48" s="1173"/>
      <c r="AO48" s="1173"/>
      <c r="AP48" s="1173"/>
      <c r="AQ48" s="1173"/>
      <c r="AR48" s="1173"/>
      <c r="AS48" s="1173"/>
      <c r="AT48" s="1173"/>
      <c r="AU48" s="1173"/>
      <c r="AV48" s="1173"/>
      <c r="AW48" s="1173"/>
      <c r="AX48" s="1173"/>
      <c r="AY48" s="1173"/>
      <c r="AZ48" s="1173"/>
      <c r="BA48" s="1173"/>
      <c r="BB48" s="1173"/>
      <c r="BC48" s="1173"/>
      <c r="BD48" s="1173"/>
      <c r="BE48" s="1173"/>
      <c r="BF48" s="1173"/>
      <c r="BG48" s="1173"/>
      <c r="BH48" s="1173"/>
      <c r="BI48" s="1173"/>
      <c r="BJ48" s="1173"/>
      <c r="BK48" s="1173"/>
      <c r="BL48" s="1173"/>
      <c r="BM48" s="1173"/>
      <c r="BN48" s="1173"/>
      <c r="BO48" s="1173"/>
      <c r="BP48" s="1173"/>
      <c r="BQ48" s="1173"/>
      <c r="BR48" s="1173"/>
      <c r="BS48" s="1173"/>
      <c r="BT48" s="1173"/>
      <c r="BU48" s="1173"/>
      <c r="BV48" s="1173"/>
      <c r="BW48" s="1173"/>
      <c r="BX48" s="1173"/>
      <c r="BY48" s="1173"/>
      <c r="BZ48" s="1173"/>
      <c r="CA48" s="1173"/>
      <c r="CB48" s="1173"/>
    </row>
    <row r="49" spans="1:80" s="391" customFormat="1" ht="16.5" customHeight="1">
      <c r="A49" s="1176"/>
      <c r="B49" s="1183"/>
      <c r="C49" s="1179"/>
      <c r="D49" s="1177"/>
      <c r="E49" s="1185"/>
      <c r="F49" s="1177"/>
      <c r="G49" s="1177"/>
      <c r="H49" s="238"/>
      <c r="I49" s="350"/>
      <c r="N49" s="1174"/>
      <c r="O49" s="1174"/>
      <c r="P49" s="1174"/>
      <c r="Q49" s="1174"/>
      <c r="R49" s="1174"/>
      <c r="S49" s="1174"/>
      <c r="T49" s="1174"/>
      <c r="U49" s="1174"/>
      <c r="V49" s="1174"/>
      <c r="W49" s="1174"/>
      <c r="X49" s="1174"/>
      <c r="Y49" s="1174"/>
      <c r="Z49" s="1174"/>
      <c r="AA49" s="1174"/>
      <c r="AB49" s="1174"/>
      <c r="AC49" s="1174"/>
      <c r="AD49" s="1174"/>
      <c r="AE49" s="1174"/>
      <c r="AF49" s="1174"/>
      <c r="AG49" s="1174"/>
      <c r="AH49" s="1174"/>
      <c r="AI49" s="1174"/>
      <c r="AJ49" s="1174"/>
      <c r="AK49" s="1174"/>
      <c r="AL49" s="1174"/>
      <c r="AM49" s="1174"/>
      <c r="AN49" s="1174"/>
      <c r="AO49" s="1174"/>
      <c r="AP49" s="1174"/>
      <c r="AQ49" s="1174"/>
      <c r="AR49" s="1174"/>
      <c r="AS49" s="1174"/>
      <c r="AT49" s="1174"/>
      <c r="AU49" s="1174"/>
      <c r="AV49" s="1174"/>
      <c r="AW49" s="1174"/>
      <c r="AX49" s="1174"/>
      <c r="AY49" s="1174"/>
      <c r="AZ49" s="1174"/>
      <c r="BA49" s="1174"/>
      <c r="BB49" s="1174"/>
      <c r="BC49" s="1174"/>
      <c r="BD49" s="1174"/>
      <c r="BE49" s="1174"/>
      <c r="BF49" s="1174"/>
      <c r="BG49" s="1174"/>
      <c r="BH49" s="1174"/>
      <c r="BI49" s="1174"/>
      <c r="BJ49" s="1174"/>
      <c r="BK49" s="1174"/>
      <c r="BL49" s="1174"/>
      <c r="BM49" s="1174"/>
      <c r="BN49" s="1174"/>
      <c r="BO49" s="1174"/>
      <c r="BP49" s="1174"/>
      <c r="BQ49" s="1174"/>
      <c r="BR49" s="1174"/>
      <c r="BS49" s="1174"/>
      <c r="BT49" s="1174"/>
      <c r="BU49" s="1174"/>
      <c r="BV49" s="1174"/>
      <c r="BW49" s="1174"/>
      <c r="BX49" s="1174"/>
      <c r="BY49" s="1174"/>
      <c r="BZ49" s="1174"/>
      <c r="CA49" s="1174"/>
      <c r="CB49" s="1174"/>
    </row>
    <row r="50" spans="1:80" s="362" customFormat="1" ht="16.5" customHeight="1">
      <c r="A50" s="1176"/>
      <c r="B50" s="1182"/>
      <c r="C50" s="1179"/>
      <c r="D50" s="1177"/>
      <c r="E50" s="1177"/>
      <c r="F50" s="1177"/>
      <c r="G50" s="1177"/>
      <c r="H50" s="238"/>
      <c r="I50" s="350"/>
      <c r="N50" s="1173"/>
      <c r="O50" s="1173"/>
      <c r="P50" s="1173"/>
      <c r="Q50" s="1173"/>
      <c r="R50" s="1173"/>
      <c r="S50" s="1173"/>
      <c r="T50" s="1173"/>
      <c r="U50" s="1173"/>
      <c r="V50" s="1173"/>
      <c r="W50" s="1173"/>
      <c r="X50" s="1173"/>
      <c r="Y50" s="1173"/>
      <c r="Z50" s="1173"/>
      <c r="AA50" s="1173"/>
      <c r="AB50" s="1173"/>
      <c r="AC50" s="1173"/>
      <c r="AD50" s="1173"/>
      <c r="AE50" s="1173"/>
      <c r="AF50" s="1173"/>
      <c r="AG50" s="1173"/>
      <c r="AH50" s="1173"/>
      <c r="AI50" s="1173"/>
      <c r="AJ50" s="1173"/>
      <c r="AK50" s="1173"/>
      <c r="AL50" s="1173"/>
      <c r="AM50" s="1173"/>
      <c r="AN50" s="1173"/>
      <c r="AO50" s="1173"/>
      <c r="AP50" s="1173"/>
      <c r="AQ50" s="1173"/>
      <c r="AR50" s="1173"/>
      <c r="AS50" s="1173"/>
      <c r="AT50" s="1173"/>
      <c r="AU50" s="1173"/>
      <c r="AV50" s="1173"/>
      <c r="AW50" s="1173"/>
      <c r="AX50" s="1173"/>
      <c r="AY50" s="1173"/>
      <c r="AZ50" s="1173"/>
      <c r="BA50" s="1173"/>
      <c r="BB50" s="1173"/>
      <c r="BC50" s="1173"/>
      <c r="BD50" s="1173"/>
      <c r="BE50" s="1173"/>
      <c r="BF50" s="1173"/>
      <c r="BG50" s="1173"/>
      <c r="BH50" s="1173"/>
      <c r="BI50" s="1173"/>
      <c r="BJ50" s="1173"/>
      <c r="BK50" s="1173"/>
      <c r="BL50" s="1173"/>
      <c r="BM50" s="1173"/>
      <c r="BN50" s="1173"/>
      <c r="BO50" s="1173"/>
      <c r="BP50" s="1173"/>
      <c r="BQ50" s="1173"/>
      <c r="BR50" s="1173"/>
      <c r="BS50" s="1173"/>
      <c r="BT50" s="1173"/>
      <c r="BU50" s="1173"/>
      <c r="BV50" s="1173"/>
      <c r="BW50" s="1173"/>
      <c r="BX50" s="1173"/>
      <c r="BY50" s="1173"/>
      <c r="BZ50" s="1173"/>
      <c r="CA50" s="1173"/>
      <c r="CB50" s="1173"/>
    </row>
    <row r="51" spans="1:80" s="362" customFormat="1" ht="16.5" customHeight="1">
      <c r="A51" s="1176"/>
      <c r="B51" s="1182"/>
      <c r="C51" s="1179"/>
      <c r="D51" s="1177"/>
      <c r="E51" s="1177"/>
      <c r="F51" s="1177"/>
      <c r="G51" s="1177"/>
      <c r="H51" s="238"/>
      <c r="I51" s="350"/>
      <c r="N51" s="1173"/>
      <c r="O51" s="1173"/>
      <c r="P51" s="1173"/>
      <c r="Q51" s="1173"/>
      <c r="R51" s="1173"/>
      <c r="S51" s="1173"/>
      <c r="T51" s="1173"/>
      <c r="U51" s="1173"/>
      <c r="V51" s="1173"/>
      <c r="W51" s="1173"/>
      <c r="X51" s="1173"/>
      <c r="Y51" s="1173"/>
      <c r="Z51" s="1173"/>
      <c r="AA51" s="1173"/>
      <c r="AB51" s="1173"/>
      <c r="AC51" s="1173"/>
      <c r="AD51" s="1173"/>
      <c r="AE51" s="1173"/>
      <c r="AF51" s="1173"/>
      <c r="AG51" s="1173"/>
      <c r="AH51" s="1173"/>
      <c r="AI51" s="1173"/>
      <c r="AJ51" s="1173"/>
      <c r="AK51" s="1173"/>
      <c r="AL51" s="1173"/>
      <c r="AM51" s="1173"/>
      <c r="AN51" s="1173"/>
      <c r="AO51" s="1173"/>
      <c r="AP51" s="1173"/>
      <c r="AQ51" s="1173"/>
      <c r="AR51" s="1173"/>
      <c r="AS51" s="1173"/>
      <c r="AT51" s="1173"/>
      <c r="AU51" s="1173"/>
      <c r="AV51" s="1173"/>
      <c r="AW51" s="1173"/>
      <c r="AX51" s="1173"/>
      <c r="AY51" s="1173"/>
      <c r="AZ51" s="1173"/>
      <c r="BA51" s="1173"/>
      <c r="BB51" s="1173"/>
      <c r="BC51" s="1173"/>
      <c r="BD51" s="1173"/>
      <c r="BE51" s="1173"/>
      <c r="BF51" s="1173"/>
      <c r="BG51" s="1173"/>
      <c r="BH51" s="1173"/>
      <c r="BI51" s="1173"/>
      <c r="BJ51" s="1173"/>
      <c r="BK51" s="1173"/>
      <c r="BL51" s="1173"/>
      <c r="BM51" s="1173"/>
      <c r="BN51" s="1173"/>
      <c r="BO51" s="1173"/>
      <c r="BP51" s="1173"/>
      <c r="BQ51" s="1173"/>
      <c r="BR51" s="1173"/>
      <c r="BS51" s="1173"/>
      <c r="BT51" s="1173"/>
      <c r="BU51" s="1173"/>
      <c r="BV51" s="1173"/>
      <c r="BW51" s="1173"/>
      <c r="BX51" s="1173"/>
      <c r="BY51" s="1173"/>
      <c r="BZ51" s="1173"/>
      <c r="CA51" s="1173"/>
      <c r="CB51" s="1173"/>
    </row>
    <row r="52" spans="1:80" s="362" customFormat="1" ht="15" customHeight="1">
      <c r="A52" s="1176"/>
      <c r="B52" s="1186"/>
      <c r="C52" s="1187"/>
      <c r="D52" s="1180"/>
      <c r="E52" s="1177"/>
      <c r="F52" s="1177"/>
      <c r="G52" s="1177"/>
      <c r="H52" s="238"/>
      <c r="I52" s="350"/>
      <c r="N52" s="1173"/>
      <c r="O52" s="1173"/>
      <c r="P52" s="1173"/>
      <c r="Q52" s="1173"/>
      <c r="R52" s="1173"/>
      <c r="S52" s="1173"/>
      <c r="T52" s="1173"/>
      <c r="U52" s="1173"/>
      <c r="V52" s="1173"/>
      <c r="W52" s="1173"/>
      <c r="X52" s="1173"/>
      <c r="Y52" s="1173"/>
      <c r="Z52" s="1173"/>
      <c r="AA52" s="1173"/>
      <c r="AB52" s="1173"/>
      <c r="AC52" s="1173"/>
      <c r="AD52" s="1173"/>
      <c r="AE52" s="1173"/>
      <c r="AF52" s="1173"/>
      <c r="AG52" s="1173"/>
      <c r="AH52" s="1173"/>
      <c r="AI52" s="1173"/>
      <c r="AJ52" s="1173"/>
      <c r="AK52" s="1173"/>
      <c r="AL52" s="1173"/>
      <c r="AM52" s="1173"/>
      <c r="AN52" s="1173"/>
      <c r="AO52" s="1173"/>
      <c r="AP52" s="1173"/>
      <c r="AQ52" s="1173"/>
      <c r="AR52" s="1173"/>
      <c r="AS52" s="1173"/>
      <c r="AT52" s="1173"/>
      <c r="AU52" s="1173"/>
      <c r="AV52" s="1173"/>
      <c r="AW52" s="1173"/>
      <c r="AX52" s="1173"/>
      <c r="AY52" s="1173"/>
      <c r="AZ52" s="1173"/>
      <c r="BA52" s="1173"/>
      <c r="BB52" s="1173"/>
      <c r="BC52" s="1173"/>
      <c r="BD52" s="1173"/>
      <c r="BE52" s="1173"/>
      <c r="BF52" s="1173"/>
      <c r="BG52" s="1173"/>
      <c r="BH52" s="1173"/>
      <c r="BI52" s="1173"/>
      <c r="BJ52" s="1173"/>
      <c r="BK52" s="1173"/>
      <c r="BL52" s="1173"/>
      <c r="BM52" s="1173"/>
      <c r="BN52" s="1173"/>
      <c r="BO52" s="1173"/>
      <c r="BP52" s="1173"/>
      <c r="BQ52" s="1173"/>
      <c r="BR52" s="1173"/>
      <c r="BS52" s="1173"/>
      <c r="BT52" s="1173"/>
      <c r="BU52" s="1173"/>
      <c r="BV52" s="1173"/>
      <c r="BW52" s="1173"/>
      <c r="BX52" s="1173"/>
      <c r="BY52" s="1173"/>
      <c r="BZ52" s="1173"/>
      <c r="CA52" s="1173"/>
      <c r="CB52" s="1173"/>
    </row>
    <row r="53" spans="1:80" s="391" customFormat="1" ht="15" customHeight="1">
      <c r="A53" s="1176"/>
      <c r="B53" s="1186"/>
      <c r="C53" s="1188"/>
      <c r="D53" s="1180"/>
      <c r="E53" s="1177"/>
      <c r="F53" s="1177"/>
      <c r="G53" s="1177"/>
      <c r="H53" s="238"/>
      <c r="I53" s="350"/>
      <c r="N53" s="1174"/>
      <c r="O53" s="1174"/>
      <c r="P53" s="1174"/>
      <c r="Q53" s="1174"/>
      <c r="R53" s="1174"/>
      <c r="S53" s="1174"/>
      <c r="T53" s="1174"/>
      <c r="U53" s="1174"/>
      <c r="V53" s="1174"/>
      <c r="W53" s="1174"/>
      <c r="X53" s="1174"/>
      <c r="Y53" s="1174"/>
      <c r="Z53" s="1174"/>
      <c r="AA53" s="1174"/>
      <c r="AB53" s="1174"/>
      <c r="AC53" s="1174"/>
      <c r="AD53" s="1174"/>
      <c r="AE53" s="1174"/>
      <c r="AF53" s="1174"/>
      <c r="AG53" s="1174"/>
      <c r="AH53" s="1174"/>
      <c r="AI53" s="1174"/>
      <c r="AJ53" s="1174"/>
      <c r="AK53" s="1174"/>
      <c r="AL53" s="1174"/>
      <c r="AM53" s="1174"/>
      <c r="AN53" s="1174"/>
      <c r="AO53" s="1174"/>
      <c r="AP53" s="1174"/>
      <c r="AQ53" s="1174"/>
      <c r="AR53" s="1174"/>
      <c r="AS53" s="1174"/>
      <c r="AT53" s="1174"/>
      <c r="AU53" s="1174"/>
      <c r="AV53" s="1174"/>
      <c r="AW53" s="1174"/>
      <c r="AX53" s="1174"/>
      <c r="AY53" s="1174"/>
      <c r="AZ53" s="1174"/>
      <c r="BA53" s="1174"/>
      <c r="BB53" s="1174"/>
      <c r="BC53" s="1174"/>
      <c r="BD53" s="1174"/>
      <c r="BE53" s="1174"/>
      <c r="BF53" s="1174"/>
      <c r="BG53" s="1174"/>
      <c r="BH53" s="1174"/>
      <c r="BI53" s="1174"/>
      <c r="BJ53" s="1174"/>
      <c r="BK53" s="1174"/>
      <c r="BL53" s="1174"/>
      <c r="BM53" s="1174"/>
      <c r="BN53" s="1174"/>
      <c r="BO53" s="1174"/>
      <c r="BP53" s="1174"/>
      <c r="BQ53" s="1174"/>
      <c r="BR53" s="1174"/>
      <c r="BS53" s="1174"/>
      <c r="BT53" s="1174"/>
      <c r="BU53" s="1174"/>
      <c r="BV53" s="1174"/>
      <c r="BW53" s="1174"/>
      <c r="BX53" s="1174"/>
      <c r="BY53" s="1174"/>
      <c r="BZ53" s="1174"/>
      <c r="CA53" s="1174"/>
      <c r="CB53" s="1174"/>
    </row>
    <row r="54" spans="1:80">
      <c r="A54" s="1176"/>
      <c r="B54" s="1177"/>
      <c r="C54" s="1177"/>
      <c r="D54" s="1180"/>
      <c r="E54" s="1177"/>
      <c r="F54" s="1177"/>
      <c r="G54" s="1177"/>
      <c r="J54" s="391"/>
    </row>
    <row r="55" spans="1:80">
      <c r="A55" s="1176"/>
      <c r="B55" s="1177"/>
      <c r="C55" s="1177"/>
      <c r="D55" s="1180"/>
      <c r="E55" s="1177"/>
      <c r="F55" s="1177"/>
      <c r="G55" s="1177"/>
      <c r="J55" s="391"/>
    </row>
    <row r="56" spans="1:80">
      <c r="A56" s="1176"/>
      <c r="B56" s="1177"/>
      <c r="C56" s="1177"/>
      <c r="D56" s="1180"/>
      <c r="E56" s="1177"/>
      <c r="F56" s="1177"/>
      <c r="G56" s="1177"/>
      <c r="J56" s="391"/>
    </row>
    <row r="57" spans="1:80">
      <c r="A57" s="1176"/>
      <c r="B57" s="1177"/>
      <c r="C57" s="1177"/>
      <c r="D57" s="1180"/>
      <c r="E57" s="1177"/>
      <c r="F57" s="1177"/>
      <c r="G57" s="1177"/>
      <c r="J57" s="391"/>
    </row>
    <row r="58" spans="1:80">
      <c r="A58" s="1176"/>
      <c r="B58" s="1177"/>
      <c r="C58" s="1177"/>
      <c r="D58" s="1180"/>
      <c r="E58" s="1177"/>
      <c r="F58" s="1177"/>
      <c r="G58" s="1177"/>
      <c r="J58" s="391"/>
    </row>
    <row r="59" spans="1:80">
      <c r="A59" s="1176"/>
      <c r="B59" s="1177"/>
      <c r="C59" s="1177"/>
      <c r="D59" s="1180"/>
      <c r="E59" s="1177"/>
      <c r="F59" s="1177"/>
      <c r="G59" s="1177"/>
      <c r="J59" s="391"/>
    </row>
    <row r="60" spans="1:80">
      <c r="D60" s="402"/>
      <c r="J60" s="391"/>
    </row>
    <row r="61" spans="1:80">
      <c r="D61" s="402"/>
      <c r="J61" s="391"/>
    </row>
    <row r="62" spans="1:80">
      <c r="D62" s="402"/>
      <c r="J62" s="391"/>
    </row>
    <row r="63" spans="1:80">
      <c r="D63" s="402"/>
      <c r="J63" s="391"/>
    </row>
    <row r="64" spans="1:80">
      <c r="D64" s="402"/>
      <c r="J64" s="391"/>
    </row>
    <row r="65" spans="4:10">
      <c r="D65" s="402"/>
      <c r="J65" s="391"/>
    </row>
    <row r="66" spans="4:10">
      <c r="D66" s="402"/>
      <c r="J66" s="391"/>
    </row>
    <row r="67" spans="4:10">
      <c r="D67" s="402"/>
      <c r="J67" s="391"/>
    </row>
    <row r="72" spans="4:10">
      <c r="J72" s="49">
        <v>18</v>
      </c>
    </row>
    <row r="187" spans="3:5">
      <c r="E187" s="238">
        <f>G170</f>
        <v>0</v>
      </c>
    </row>
    <row r="188" spans="3:5">
      <c r="E188" s="238">
        <v>2086399.8</v>
      </c>
    </row>
    <row r="191" spans="3:5">
      <c r="C191" s="238">
        <f>D170</f>
        <v>0</v>
      </c>
    </row>
    <row r="192" spans="3:5">
      <c r="C192" s="238">
        <f>F170</f>
        <v>0</v>
      </c>
    </row>
  </sheetData>
  <phoneticPr fontId="101" type="noConversion"/>
  <conditionalFormatting sqref="K8:K26 K28:K42">
    <cfRule type="cellIs" dxfId="70" priority="1" operator="between">
      <formula>-1</formula>
      <formula>1</formula>
    </cfRule>
  </conditionalFormatting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373"/>
  <sheetViews>
    <sheetView showGridLines="0" topLeftCell="B1" zoomScaleNormal="100" workbookViewId="0">
      <selection activeCell="B3" sqref="B3"/>
    </sheetView>
  </sheetViews>
  <sheetFormatPr baseColWidth="10" defaultColWidth="11.54296875" defaultRowHeight="13"/>
  <cols>
    <col min="1" max="1" width="12.1796875" style="123" hidden="1" customWidth="1"/>
    <col min="2" max="2" width="15.453125" style="131" customWidth="1"/>
    <col min="3" max="3" width="11.7265625" style="551" customWidth="1"/>
    <col min="4" max="5" width="12.81640625" style="551" customWidth="1"/>
    <col min="6" max="6" width="10.81640625" style="551" customWidth="1"/>
    <col min="7" max="8" width="11" style="551" customWidth="1"/>
    <col min="9" max="9" width="13.453125" style="552" customWidth="1"/>
    <col min="10" max="10" width="15.1796875" hidden="1" customWidth="1"/>
    <col min="11" max="11" width="11.54296875" hidden="1" customWidth="1"/>
    <col min="12" max="12" width="11.54296875" customWidth="1"/>
    <col min="17" max="17" width="24.7265625" customWidth="1"/>
  </cols>
  <sheetData>
    <row r="1" spans="1:10" ht="10.5" customHeight="1"/>
    <row r="2" spans="1:10" ht="10.5" customHeight="1"/>
    <row r="3" spans="1:10" s="557" customFormat="1" ht="19" customHeight="1">
      <c r="A3" s="553"/>
      <c r="B3" s="554" t="s">
        <v>184</v>
      </c>
      <c r="C3" s="555"/>
      <c r="D3" s="555"/>
      <c r="E3" s="555"/>
      <c r="F3" s="555"/>
      <c r="G3" s="555"/>
      <c r="H3" s="555"/>
      <c r="I3" s="556"/>
    </row>
    <row r="4" spans="1:10" s="411" customFormat="1" ht="0.65" hidden="1" customHeight="1">
      <c r="A4" s="123"/>
      <c r="B4" s="131"/>
      <c r="C4" s="551"/>
      <c r="D4" s="551"/>
      <c r="E4" s="551"/>
      <c r="F4" s="551"/>
      <c r="G4" s="551"/>
      <c r="H4" s="551"/>
      <c r="I4" s="552"/>
    </row>
    <row r="5" spans="1:10" s="558" customFormat="1" ht="8.25" hidden="1" customHeight="1">
      <c r="A5" s="123"/>
      <c r="B5" s="131"/>
      <c r="C5" s="551"/>
      <c r="D5" s="551"/>
      <c r="E5" s="551"/>
      <c r="F5" s="551"/>
      <c r="G5" s="551"/>
      <c r="H5" s="551"/>
      <c r="I5" s="552"/>
    </row>
    <row r="6" spans="1:10" s="558" customFormat="1" ht="8.25" hidden="1" customHeight="1">
      <c r="A6" s="123"/>
      <c r="B6" s="559"/>
      <c r="C6" s="551"/>
      <c r="D6" s="551"/>
      <c r="E6" s="551"/>
      <c r="F6" s="551"/>
      <c r="G6" s="551"/>
      <c r="H6" s="551"/>
      <c r="I6" s="552"/>
    </row>
    <row r="7" spans="1:10" s="564" customFormat="1" ht="20.25" customHeight="1">
      <c r="A7" s="560"/>
      <c r="B7" s="561"/>
      <c r="C7" s="562" t="s">
        <v>162</v>
      </c>
      <c r="D7" s="562" t="s">
        <v>163</v>
      </c>
      <c r="E7" s="562" t="s">
        <v>164</v>
      </c>
      <c r="F7" s="562" t="s">
        <v>165</v>
      </c>
      <c r="G7" s="562" t="s">
        <v>166</v>
      </c>
      <c r="H7" s="562" t="s">
        <v>167</v>
      </c>
      <c r="I7" s="563" t="s">
        <v>168</v>
      </c>
    </row>
    <row r="8" spans="1:10" s="468" customFormat="1" ht="52.5" customHeight="1">
      <c r="A8" s="565"/>
      <c r="B8" s="566" t="s">
        <v>11</v>
      </c>
      <c r="C8" s="567"/>
      <c r="D8" s="567"/>
      <c r="E8" s="567"/>
      <c r="F8" s="567"/>
      <c r="G8" s="567"/>
      <c r="H8" s="567"/>
      <c r="I8" s="568"/>
      <c r="J8" s="469"/>
    </row>
    <row r="9" spans="1:10" s="468" customFormat="1" ht="15.75" hidden="1" customHeight="1">
      <c r="A9" s="565">
        <v>2007</v>
      </c>
      <c r="B9" s="569"/>
      <c r="C9" s="570"/>
      <c r="D9" s="570"/>
      <c r="E9" s="570"/>
      <c r="F9" s="570"/>
      <c r="G9" s="570"/>
      <c r="H9" s="570"/>
      <c r="I9" s="571"/>
      <c r="J9" s="469"/>
    </row>
    <row r="10" spans="1:10" s="576" customFormat="1" ht="18" hidden="1" customHeight="1">
      <c r="A10" s="441">
        <v>39083</v>
      </c>
      <c r="B10" s="572">
        <v>2007</v>
      </c>
      <c r="C10" s="573">
        <v>1332396</v>
      </c>
      <c r="D10" s="573">
        <v>165449</v>
      </c>
      <c r="E10" s="573">
        <v>157974</v>
      </c>
      <c r="F10" s="573">
        <v>3684</v>
      </c>
      <c r="G10" s="573">
        <v>681</v>
      </c>
      <c r="H10" s="574">
        <v>182433</v>
      </c>
      <c r="I10" s="575">
        <v>1842617</v>
      </c>
      <c r="J10" s="469"/>
    </row>
    <row r="11" spans="1:10" s="576" customFormat="1" ht="18" hidden="1" customHeight="1">
      <c r="A11" s="441">
        <v>39114</v>
      </c>
      <c r="B11" s="442">
        <v>2007</v>
      </c>
      <c r="C11" s="577">
        <v>1371469</v>
      </c>
      <c r="D11" s="577">
        <v>169527</v>
      </c>
      <c r="E11" s="577">
        <v>156740</v>
      </c>
      <c r="F11" s="577">
        <v>4161</v>
      </c>
      <c r="G11" s="577">
        <v>705</v>
      </c>
      <c r="H11" s="577">
        <v>175636</v>
      </c>
      <c r="I11" s="578">
        <v>1878238</v>
      </c>
      <c r="J11" s="579"/>
    </row>
    <row r="12" spans="1:10" s="576" customFormat="1" ht="18" hidden="1" customHeight="1">
      <c r="A12" s="441">
        <v>39142</v>
      </c>
      <c r="B12" s="442">
        <v>2007</v>
      </c>
      <c r="C12" s="577">
        <v>1410653</v>
      </c>
      <c r="D12" s="577">
        <v>175768</v>
      </c>
      <c r="E12" s="577">
        <v>154545</v>
      </c>
      <c r="F12" s="577">
        <v>4434</v>
      </c>
      <c r="G12" s="577">
        <v>723</v>
      </c>
      <c r="H12" s="577">
        <v>170127</v>
      </c>
      <c r="I12" s="580">
        <v>1916250</v>
      </c>
    </row>
    <row r="13" spans="1:10" s="576" customFormat="1" ht="18" customHeight="1">
      <c r="A13" s="441">
        <v>39173</v>
      </c>
      <c r="B13" s="442">
        <v>2007</v>
      </c>
      <c r="C13" s="577">
        <v>1442473</v>
      </c>
      <c r="D13" s="577">
        <v>182231</v>
      </c>
      <c r="E13" s="577">
        <v>152953</v>
      </c>
      <c r="F13" s="577">
        <v>4597</v>
      </c>
      <c r="G13" s="577">
        <v>716</v>
      </c>
      <c r="H13" s="577">
        <v>166520</v>
      </c>
      <c r="I13" s="580">
        <v>1949491</v>
      </c>
      <c r="J13" s="581"/>
    </row>
    <row r="14" spans="1:10" s="576" customFormat="1" ht="18" hidden="1" customHeight="1">
      <c r="A14" s="441">
        <v>39203</v>
      </c>
      <c r="B14" s="442">
        <v>2007</v>
      </c>
      <c r="C14" s="577">
        <v>1483814</v>
      </c>
      <c r="D14" s="577">
        <v>188797</v>
      </c>
      <c r="E14" s="577">
        <v>153594</v>
      </c>
      <c r="F14" s="577">
        <v>4796</v>
      </c>
      <c r="G14" s="577">
        <v>704</v>
      </c>
      <c r="H14" s="577">
        <v>163523</v>
      </c>
      <c r="I14" s="578">
        <v>1995229</v>
      </c>
      <c r="J14" s="579"/>
    </row>
    <row r="15" spans="1:10" s="576" customFormat="1" ht="18" hidden="1" customHeight="1">
      <c r="A15" s="441">
        <v>39234</v>
      </c>
      <c r="B15" s="442">
        <v>2007</v>
      </c>
      <c r="C15" s="577">
        <v>1519763</v>
      </c>
      <c r="D15" s="577">
        <v>195771</v>
      </c>
      <c r="E15" s="577">
        <v>148599</v>
      </c>
      <c r="F15" s="577">
        <v>4993</v>
      </c>
      <c r="G15" s="577">
        <v>691</v>
      </c>
      <c r="H15" s="577">
        <v>160743</v>
      </c>
      <c r="I15" s="578">
        <v>2030559</v>
      </c>
      <c r="J15" s="581"/>
    </row>
    <row r="16" spans="1:10" s="468" customFormat="1" ht="18" hidden="1" customHeight="1">
      <c r="A16" s="441">
        <v>39264</v>
      </c>
      <c r="B16" s="442">
        <v>2007</v>
      </c>
      <c r="C16" s="577">
        <v>1540963</v>
      </c>
      <c r="D16" s="577">
        <v>201379</v>
      </c>
      <c r="E16" s="577">
        <v>142335</v>
      </c>
      <c r="F16" s="577">
        <v>5170</v>
      </c>
      <c r="G16" s="577">
        <v>681</v>
      </c>
      <c r="H16" s="577">
        <v>157777</v>
      </c>
      <c r="I16" s="578">
        <v>2048305</v>
      </c>
      <c r="J16" s="469"/>
    </row>
    <row r="17" spans="1:10" s="468" customFormat="1" ht="17.5" hidden="1" customHeight="1">
      <c r="A17" s="441">
        <v>39295</v>
      </c>
      <c r="B17" s="442">
        <v>2007</v>
      </c>
      <c r="C17" s="577">
        <v>1508937</v>
      </c>
      <c r="D17" s="577">
        <v>205130</v>
      </c>
      <c r="E17" s="577">
        <v>140071</v>
      </c>
      <c r="F17" s="577">
        <v>5130</v>
      </c>
      <c r="G17" s="577">
        <v>678</v>
      </c>
      <c r="H17" s="577">
        <v>155122</v>
      </c>
      <c r="I17" s="578">
        <v>2015069</v>
      </c>
      <c r="J17" s="582">
        <f>SUM(C17:H17)-I17</f>
        <v>-1</v>
      </c>
    </row>
    <row r="18" spans="1:10" s="468" customFormat="1" ht="17.25" hidden="1" customHeight="1">
      <c r="A18" s="441">
        <v>39326</v>
      </c>
      <c r="B18" s="442">
        <v>2007</v>
      </c>
      <c r="C18" s="577">
        <v>1519289</v>
      </c>
      <c r="D18" s="577">
        <v>209845</v>
      </c>
      <c r="E18" s="577">
        <v>142702</v>
      </c>
      <c r="F18" s="577">
        <v>5125</v>
      </c>
      <c r="G18" s="577">
        <v>693</v>
      </c>
      <c r="H18" s="577">
        <v>152743</v>
      </c>
      <c r="I18" s="578">
        <v>2030397</v>
      </c>
      <c r="J18" s="582">
        <f t="shared" ref="J18:J81" si="0">SUM(C18:H18)-I18</f>
        <v>0</v>
      </c>
    </row>
    <row r="19" spans="1:10" s="468" customFormat="1" ht="17.25" hidden="1" customHeight="1">
      <c r="A19" s="441">
        <v>39356</v>
      </c>
      <c r="B19" s="442">
        <v>2007</v>
      </c>
      <c r="C19" s="577">
        <v>1520543</v>
      </c>
      <c r="D19" s="577">
        <v>215864</v>
      </c>
      <c r="E19" s="577">
        <v>151464</v>
      </c>
      <c r="F19" s="577">
        <v>5067</v>
      </c>
      <c r="G19" s="577">
        <v>688</v>
      </c>
      <c r="H19" s="577">
        <v>151626</v>
      </c>
      <c r="I19" s="578">
        <v>2045252</v>
      </c>
      <c r="J19" s="582">
        <f t="shared" si="0"/>
        <v>0</v>
      </c>
    </row>
    <row r="20" spans="1:10" s="468" customFormat="1" ht="17.25" hidden="1" customHeight="1">
      <c r="A20" s="441">
        <v>39387</v>
      </c>
      <c r="B20" s="442">
        <v>2007</v>
      </c>
      <c r="C20" s="577">
        <v>1518119</v>
      </c>
      <c r="D20" s="577">
        <v>220489</v>
      </c>
      <c r="E20" s="577">
        <v>154757</v>
      </c>
      <c r="F20" s="577">
        <v>4698</v>
      </c>
      <c r="G20" s="577">
        <v>683</v>
      </c>
      <c r="H20" s="577">
        <v>151867</v>
      </c>
      <c r="I20" s="578">
        <v>2050614</v>
      </c>
      <c r="J20" s="583">
        <f t="shared" si="0"/>
        <v>-1</v>
      </c>
    </row>
    <row r="21" spans="1:10" s="468" customFormat="1" ht="17.25" hidden="1" customHeight="1">
      <c r="A21" s="441">
        <v>39417</v>
      </c>
      <c r="B21" s="442">
        <v>2007</v>
      </c>
      <c r="C21" s="577">
        <v>1493481</v>
      </c>
      <c r="D21" s="577">
        <v>223426</v>
      </c>
      <c r="E21" s="577">
        <v>158692</v>
      </c>
      <c r="F21" s="577">
        <v>4108</v>
      </c>
      <c r="G21" s="577">
        <v>674</v>
      </c>
      <c r="H21" s="577">
        <v>152657</v>
      </c>
      <c r="I21" s="578">
        <v>2033036</v>
      </c>
      <c r="J21" s="583">
        <f t="shared" si="0"/>
        <v>2</v>
      </c>
    </row>
    <row r="22" spans="1:10" s="468" customFormat="1" ht="17.25" hidden="1" customHeight="1">
      <c r="A22" s="427">
        <v>2008</v>
      </c>
      <c r="B22" s="442">
        <v>2008</v>
      </c>
      <c r="C22" s="584"/>
      <c r="D22" s="584"/>
      <c r="E22" s="584"/>
      <c r="F22" s="584"/>
      <c r="G22" s="584"/>
      <c r="H22" s="584"/>
      <c r="I22" s="585"/>
      <c r="J22" s="583">
        <f t="shared" si="0"/>
        <v>0</v>
      </c>
    </row>
    <row r="23" spans="1:10" s="468" customFormat="1" ht="17.25" hidden="1" customHeight="1">
      <c r="A23" s="441">
        <v>39448</v>
      </c>
      <c r="B23" s="442">
        <v>2008</v>
      </c>
      <c r="C23" s="577">
        <v>1457518</v>
      </c>
      <c r="D23" s="577">
        <v>224793</v>
      </c>
      <c r="E23" s="577">
        <v>160394</v>
      </c>
      <c r="F23" s="577">
        <v>4053</v>
      </c>
      <c r="G23" s="577">
        <v>647</v>
      </c>
      <c r="H23" s="577">
        <v>152697</v>
      </c>
      <c r="I23" s="578">
        <v>2000102</v>
      </c>
      <c r="J23" s="583">
        <f t="shared" si="0"/>
        <v>0</v>
      </c>
    </row>
    <row r="24" spans="1:10" s="468" customFormat="1" ht="17.25" hidden="1" customHeight="1">
      <c r="A24" s="441">
        <v>39479</v>
      </c>
      <c r="B24" s="442">
        <v>2008</v>
      </c>
      <c r="C24" s="577">
        <v>1485107</v>
      </c>
      <c r="D24" s="577">
        <v>228665</v>
      </c>
      <c r="E24" s="577">
        <v>174880</v>
      </c>
      <c r="F24" s="577">
        <v>4746</v>
      </c>
      <c r="G24" s="577">
        <v>648</v>
      </c>
      <c r="H24" s="577">
        <v>153897</v>
      </c>
      <c r="I24" s="578">
        <v>2047942</v>
      </c>
      <c r="J24" s="583">
        <f t="shared" si="0"/>
        <v>1</v>
      </c>
    </row>
    <row r="25" spans="1:10" s="462" customFormat="1" ht="17.25" hidden="1" customHeight="1">
      <c r="A25" s="441">
        <v>39508</v>
      </c>
      <c r="B25" s="442">
        <v>2008</v>
      </c>
      <c r="C25" s="577">
        <v>1503075</v>
      </c>
      <c r="D25" s="577">
        <v>232747</v>
      </c>
      <c r="E25" s="577">
        <v>180765</v>
      </c>
      <c r="F25" s="577">
        <v>5007</v>
      </c>
      <c r="G25" s="577">
        <v>643</v>
      </c>
      <c r="H25" s="577">
        <v>156476</v>
      </c>
      <c r="I25" s="578">
        <v>2078714</v>
      </c>
      <c r="J25" s="583">
        <f t="shared" si="0"/>
        <v>-1</v>
      </c>
    </row>
    <row r="26" spans="1:10" s="468" customFormat="1" ht="17.25" customHeight="1">
      <c r="A26" s="441">
        <v>39539</v>
      </c>
      <c r="B26" s="442">
        <v>2008</v>
      </c>
      <c r="C26" s="577">
        <v>1521239</v>
      </c>
      <c r="D26" s="577">
        <v>235501</v>
      </c>
      <c r="E26" s="577">
        <v>187940</v>
      </c>
      <c r="F26" s="577">
        <v>5142</v>
      </c>
      <c r="G26" s="577">
        <v>651</v>
      </c>
      <c r="H26" s="577">
        <v>159355</v>
      </c>
      <c r="I26" s="578">
        <v>2109828</v>
      </c>
      <c r="J26" s="583">
        <f t="shared" si="0"/>
        <v>0</v>
      </c>
    </row>
    <row r="27" spans="1:10" s="462" customFormat="1" ht="17.25" hidden="1" customHeight="1">
      <c r="A27" s="441">
        <v>39569</v>
      </c>
      <c r="B27" s="442">
        <v>2008</v>
      </c>
      <c r="C27" s="577">
        <v>1542888</v>
      </c>
      <c r="D27" s="577">
        <v>237063</v>
      </c>
      <c r="E27" s="577">
        <v>195130</v>
      </c>
      <c r="F27" s="577">
        <v>5419</v>
      </c>
      <c r="G27" s="577">
        <v>658</v>
      </c>
      <c r="H27" s="577">
        <v>162465</v>
      </c>
      <c r="I27" s="578">
        <v>2143623</v>
      </c>
      <c r="J27" s="583">
        <f t="shared" si="0"/>
        <v>0</v>
      </c>
    </row>
    <row r="28" spans="1:10" s="576" customFormat="1" ht="17.25" hidden="1" customHeight="1">
      <c r="A28" s="441">
        <v>39600</v>
      </c>
      <c r="B28" s="442">
        <v>2008</v>
      </c>
      <c r="C28" s="577">
        <v>1555074</v>
      </c>
      <c r="D28" s="577">
        <v>238627</v>
      </c>
      <c r="E28" s="577">
        <v>182630</v>
      </c>
      <c r="F28" s="577">
        <v>4998</v>
      </c>
      <c r="G28" s="577">
        <v>657</v>
      </c>
      <c r="H28" s="577">
        <v>165205</v>
      </c>
      <c r="I28" s="578">
        <v>2147191</v>
      </c>
      <c r="J28" s="583">
        <f t="shared" si="0"/>
        <v>0</v>
      </c>
    </row>
    <row r="29" spans="1:10" s="468" customFormat="1" ht="17.25" hidden="1" customHeight="1">
      <c r="A29" s="441">
        <v>39630</v>
      </c>
      <c r="B29" s="442">
        <v>2008</v>
      </c>
      <c r="C29" s="577">
        <v>1569672</v>
      </c>
      <c r="D29" s="577">
        <v>237774</v>
      </c>
      <c r="E29" s="577">
        <v>171120</v>
      </c>
      <c r="F29" s="577">
        <v>5741</v>
      </c>
      <c r="G29" s="577">
        <v>664</v>
      </c>
      <c r="H29" s="577">
        <v>166909</v>
      </c>
      <c r="I29" s="578">
        <v>2151880</v>
      </c>
      <c r="J29" s="583">
        <f t="shared" si="0"/>
        <v>0</v>
      </c>
    </row>
    <row r="30" spans="1:10" s="468" customFormat="1" ht="17.25" hidden="1" customHeight="1">
      <c r="A30" s="441">
        <v>39661</v>
      </c>
      <c r="B30" s="442">
        <v>2008</v>
      </c>
      <c r="C30" s="577">
        <v>1533364</v>
      </c>
      <c r="D30" s="577">
        <v>235077</v>
      </c>
      <c r="E30" s="577">
        <v>169305</v>
      </c>
      <c r="F30" s="577">
        <v>5750</v>
      </c>
      <c r="G30" s="577">
        <v>716</v>
      </c>
      <c r="H30" s="577">
        <v>167666</v>
      </c>
      <c r="I30" s="578">
        <v>2111878</v>
      </c>
      <c r="J30" s="583">
        <f t="shared" si="0"/>
        <v>0</v>
      </c>
    </row>
    <row r="31" spans="1:10" s="468" customFormat="1" ht="17.25" hidden="1" customHeight="1">
      <c r="A31" s="441">
        <v>39692</v>
      </c>
      <c r="B31" s="442">
        <v>2008</v>
      </c>
      <c r="C31" s="577">
        <v>1502998.18</v>
      </c>
      <c r="D31" s="577">
        <v>234108.68</v>
      </c>
      <c r="E31" s="577">
        <v>177797.9</v>
      </c>
      <c r="F31" s="577">
        <v>5692.09</v>
      </c>
      <c r="G31" s="577">
        <v>741.9</v>
      </c>
      <c r="H31" s="577">
        <v>167318.31</v>
      </c>
      <c r="I31" s="578">
        <v>2088657</v>
      </c>
      <c r="J31" s="586">
        <f t="shared" si="0"/>
        <v>5.9999999823048711E-2</v>
      </c>
    </row>
    <row r="32" spans="1:10" s="587" customFormat="1" ht="17.25" hidden="1" customHeight="1">
      <c r="A32" s="441">
        <v>39722</v>
      </c>
      <c r="B32" s="442">
        <v>2008</v>
      </c>
      <c r="C32" s="577">
        <v>1451237.82</v>
      </c>
      <c r="D32" s="577">
        <v>232241.8</v>
      </c>
      <c r="E32" s="577">
        <v>201737.3</v>
      </c>
      <c r="F32" s="577">
        <v>5267.08</v>
      </c>
      <c r="G32" s="577">
        <v>725.56</v>
      </c>
      <c r="H32" s="577">
        <v>168337.52</v>
      </c>
      <c r="I32" s="578">
        <v>2059547.17</v>
      </c>
      <c r="J32" s="586">
        <f t="shared" si="0"/>
        <v>-8.9999999618157744E-2</v>
      </c>
    </row>
    <row r="33" spans="1:10" s="588" customFormat="1" ht="17.25" hidden="1" customHeight="1">
      <c r="A33" s="441">
        <v>39753</v>
      </c>
      <c r="B33" s="442">
        <v>2008</v>
      </c>
      <c r="C33" s="577">
        <v>1393175.8</v>
      </c>
      <c r="D33" s="577">
        <v>228554.4</v>
      </c>
      <c r="E33" s="577">
        <v>197992.4</v>
      </c>
      <c r="F33" s="577">
        <v>5164.95</v>
      </c>
      <c r="G33" s="577">
        <v>711</v>
      </c>
      <c r="H33" s="577">
        <v>169692.35</v>
      </c>
      <c r="I33" s="578">
        <v>1995290.9</v>
      </c>
      <c r="J33" s="586">
        <f t="shared" si="0"/>
        <v>0</v>
      </c>
    </row>
    <row r="34" spans="1:10" s="468" customFormat="1" ht="17.25" hidden="1" customHeight="1">
      <c r="A34" s="441">
        <v>39783</v>
      </c>
      <c r="B34" s="442">
        <v>2008</v>
      </c>
      <c r="C34" s="577">
        <v>1337571.68</v>
      </c>
      <c r="D34" s="577">
        <v>224156</v>
      </c>
      <c r="E34" s="577">
        <v>201379.26</v>
      </c>
      <c r="F34" s="577">
        <v>4399.8900000000003</v>
      </c>
      <c r="G34" s="577">
        <v>679.47</v>
      </c>
      <c r="H34" s="577">
        <v>170445.63</v>
      </c>
      <c r="I34" s="578">
        <v>1938631.94</v>
      </c>
      <c r="J34" s="586">
        <f t="shared" si="0"/>
        <v>-1.0000000242143869E-2</v>
      </c>
    </row>
    <row r="35" spans="1:10" s="468" customFormat="1" ht="17.25" hidden="1" customHeight="1">
      <c r="A35" s="427">
        <v>2009</v>
      </c>
      <c r="B35" s="442">
        <v>2009</v>
      </c>
      <c r="C35" s="584"/>
      <c r="D35" s="584"/>
      <c r="E35" s="584"/>
      <c r="F35" s="584"/>
      <c r="G35" s="584"/>
      <c r="H35" s="584"/>
      <c r="I35" s="585"/>
      <c r="J35" s="586">
        <f t="shared" si="0"/>
        <v>0</v>
      </c>
    </row>
    <row r="36" spans="1:10" s="462" customFormat="1" ht="17.25" hidden="1" customHeight="1">
      <c r="A36" s="441">
        <v>39814</v>
      </c>
      <c r="B36" s="442">
        <v>2009</v>
      </c>
      <c r="C36" s="577">
        <v>1276804.95</v>
      </c>
      <c r="D36" s="577">
        <v>216814.25</v>
      </c>
      <c r="E36" s="577">
        <v>207147.85</v>
      </c>
      <c r="F36" s="577">
        <v>4122.7</v>
      </c>
      <c r="G36" s="577">
        <v>684.35</v>
      </c>
      <c r="H36" s="577">
        <v>170784.35</v>
      </c>
      <c r="I36" s="578">
        <v>1876358.45</v>
      </c>
      <c r="J36" s="586">
        <f t="shared" si="0"/>
        <v>0</v>
      </c>
    </row>
    <row r="37" spans="1:10" s="468" customFormat="1" ht="17.25" hidden="1" customHeight="1">
      <c r="A37" s="441">
        <v>39845</v>
      </c>
      <c r="B37" s="442">
        <v>2009</v>
      </c>
      <c r="C37" s="577">
        <v>1271601.3500000001</v>
      </c>
      <c r="D37" s="577">
        <v>211260.95</v>
      </c>
      <c r="E37" s="577">
        <v>212481.7</v>
      </c>
      <c r="F37" s="577">
        <v>4752.05</v>
      </c>
      <c r="G37" s="577">
        <v>707.25</v>
      </c>
      <c r="H37" s="577">
        <v>172147.20000000001</v>
      </c>
      <c r="I37" s="578">
        <v>1872950.5</v>
      </c>
      <c r="J37" s="586">
        <f t="shared" si="0"/>
        <v>0</v>
      </c>
    </row>
    <row r="38" spans="1:10" s="468" customFormat="1" ht="17.25" hidden="1" customHeight="1">
      <c r="A38" s="441">
        <v>39873</v>
      </c>
      <c r="B38" s="442">
        <v>2009</v>
      </c>
      <c r="C38" s="577">
        <v>1265703.18</v>
      </c>
      <c r="D38" s="577">
        <v>209052.77</v>
      </c>
      <c r="E38" s="577">
        <v>219727.81</v>
      </c>
      <c r="F38" s="577">
        <v>5066.5</v>
      </c>
      <c r="G38" s="577">
        <v>719.81</v>
      </c>
      <c r="H38" s="577">
        <v>173700.86</v>
      </c>
      <c r="I38" s="578">
        <v>1873970.93</v>
      </c>
      <c r="J38" s="586">
        <f t="shared" si="0"/>
        <v>0</v>
      </c>
    </row>
    <row r="39" spans="1:10" s="468" customFormat="1" ht="17.25" customHeight="1">
      <c r="A39" s="441">
        <v>39904</v>
      </c>
      <c r="B39" s="442">
        <v>2009</v>
      </c>
      <c r="C39" s="577">
        <v>1269399.55</v>
      </c>
      <c r="D39" s="577">
        <v>207689.75</v>
      </c>
      <c r="E39" s="577">
        <v>229749</v>
      </c>
      <c r="F39" s="577">
        <v>5146.3999999999996</v>
      </c>
      <c r="G39" s="577">
        <v>720.45</v>
      </c>
      <c r="H39" s="577">
        <v>174686.55</v>
      </c>
      <c r="I39" s="578">
        <v>1887391.7</v>
      </c>
      <c r="J39" s="586">
        <f t="shared" si="0"/>
        <v>0</v>
      </c>
    </row>
    <row r="40" spans="1:10" s="462" customFormat="1" ht="17.25" hidden="1" customHeight="1">
      <c r="A40" s="441">
        <v>39934</v>
      </c>
      <c r="B40" s="442">
        <v>2009</v>
      </c>
      <c r="C40" s="577">
        <v>1286018.5</v>
      </c>
      <c r="D40" s="577">
        <v>207073.5</v>
      </c>
      <c r="E40" s="577">
        <v>243234.6</v>
      </c>
      <c r="F40" s="577">
        <v>5299.1</v>
      </c>
      <c r="G40" s="577">
        <v>720.35</v>
      </c>
      <c r="H40" s="577">
        <v>174876.65</v>
      </c>
      <c r="I40" s="578">
        <v>1917222.7</v>
      </c>
      <c r="J40" s="586">
        <f t="shared" si="0"/>
        <v>0</v>
      </c>
    </row>
    <row r="41" spans="1:10" s="576" customFormat="1" ht="17.25" hidden="1" customHeight="1">
      <c r="A41" s="441">
        <v>39965</v>
      </c>
      <c r="B41" s="442">
        <v>2009</v>
      </c>
      <c r="C41" s="577">
        <v>1302924.45</v>
      </c>
      <c r="D41" s="577">
        <v>206691</v>
      </c>
      <c r="E41" s="577">
        <v>239358.31</v>
      </c>
      <c r="F41" s="577">
        <v>5313.09</v>
      </c>
      <c r="G41" s="577">
        <v>719.31</v>
      </c>
      <c r="H41" s="577">
        <v>174930.72</v>
      </c>
      <c r="I41" s="578">
        <f>SUM(C41:H41)</f>
        <v>1929936.8800000001</v>
      </c>
      <c r="J41" s="586">
        <f t="shared" si="0"/>
        <v>0</v>
      </c>
    </row>
    <row r="42" spans="1:10" s="462" customFormat="1" ht="17.25" hidden="1" customHeight="1">
      <c r="A42" s="441">
        <v>39995</v>
      </c>
      <c r="B42" s="442">
        <v>2009</v>
      </c>
      <c r="C42" s="577">
        <v>1325530.6499999999</v>
      </c>
      <c r="D42" s="577">
        <v>205178.26</v>
      </c>
      <c r="E42" s="577">
        <v>223362.43</v>
      </c>
      <c r="F42" s="577">
        <v>5598.08</v>
      </c>
      <c r="G42" s="577">
        <v>707</v>
      </c>
      <c r="H42" s="577">
        <v>174500.6</v>
      </c>
      <c r="I42" s="578">
        <v>1934877.04</v>
      </c>
      <c r="J42" s="586">
        <f t="shared" si="0"/>
        <v>-2.0000000018626451E-2</v>
      </c>
    </row>
    <row r="43" spans="1:10" s="468" customFormat="1" ht="17.25" hidden="1" customHeight="1">
      <c r="A43" s="441">
        <v>40026</v>
      </c>
      <c r="B43" s="442">
        <v>2009</v>
      </c>
      <c r="C43" s="577">
        <v>1312830</v>
      </c>
      <c r="D43" s="577">
        <v>203188</v>
      </c>
      <c r="E43" s="577">
        <v>218916</v>
      </c>
      <c r="F43" s="577">
        <v>5641</v>
      </c>
      <c r="G43" s="577">
        <v>707</v>
      </c>
      <c r="H43" s="577">
        <v>174046</v>
      </c>
      <c r="I43" s="578">
        <v>1915328</v>
      </c>
      <c r="J43" s="586">
        <f t="shared" si="0"/>
        <v>0</v>
      </c>
    </row>
    <row r="44" spans="1:10" s="468" customFormat="1" ht="17.25" hidden="1" customHeight="1">
      <c r="A44" s="441">
        <v>40057</v>
      </c>
      <c r="B44" s="442">
        <v>2009</v>
      </c>
      <c r="C44" s="577">
        <v>1286085.8999999999</v>
      </c>
      <c r="D44" s="577">
        <v>202815.72</v>
      </c>
      <c r="E44" s="577">
        <v>240171.95</v>
      </c>
      <c r="F44" s="577">
        <v>5492.31</v>
      </c>
      <c r="G44" s="577">
        <v>707</v>
      </c>
      <c r="H44" s="577">
        <v>173321.27</v>
      </c>
      <c r="I44" s="578">
        <v>1908594.63</v>
      </c>
      <c r="J44" s="586">
        <f t="shared" si="0"/>
        <v>-0.47999999998137355</v>
      </c>
    </row>
    <row r="45" spans="1:10" s="587" customFormat="1" ht="17.25" hidden="1" customHeight="1">
      <c r="A45" s="441">
        <v>40087</v>
      </c>
      <c r="B45" s="442">
        <v>2009</v>
      </c>
      <c r="C45" s="577">
        <v>1256570.8</v>
      </c>
      <c r="D45" s="577">
        <v>201704.33</v>
      </c>
      <c r="E45" s="577">
        <v>254183.85</v>
      </c>
      <c r="F45" s="577">
        <v>5169.76</v>
      </c>
      <c r="G45" s="577">
        <v>708.57</v>
      </c>
      <c r="H45" s="577">
        <v>173960.28</v>
      </c>
      <c r="I45" s="578">
        <v>1892297.61</v>
      </c>
      <c r="J45" s="586">
        <f t="shared" si="0"/>
        <v>-1.9999999785795808E-2</v>
      </c>
    </row>
    <row r="46" spans="1:10" s="587" customFormat="1" ht="17.25" hidden="1" customHeight="1">
      <c r="A46" s="441">
        <v>40118</v>
      </c>
      <c r="B46" s="442">
        <v>2009</v>
      </c>
      <c r="C46" s="577">
        <v>1233490.33</v>
      </c>
      <c r="D46" s="577">
        <v>199098.76</v>
      </c>
      <c r="E46" s="577">
        <v>250290.52</v>
      </c>
      <c r="F46" s="577">
        <v>4864.47</v>
      </c>
      <c r="G46" s="577">
        <v>709.66</v>
      </c>
      <c r="H46" s="577">
        <v>174890</v>
      </c>
      <c r="I46" s="578">
        <v>1863343.76</v>
      </c>
      <c r="J46" s="586">
        <f t="shared" si="0"/>
        <v>-2.0000000018626451E-2</v>
      </c>
    </row>
    <row r="47" spans="1:10" s="588" customFormat="1" ht="17.25" hidden="1" customHeight="1">
      <c r="A47" s="441">
        <v>40148</v>
      </c>
      <c r="B47" s="442">
        <v>2009</v>
      </c>
      <c r="C47" s="577">
        <v>1210692.6299999999</v>
      </c>
      <c r="D47" s="577">
        <v>197624.84</v>
      </c>
      <c r="E47" s="577">
        <v>259428.63</v>
      </c>
      <c r="F47" s="577">
        <v>4118.84</v>
      </c>
      <c r="G47" s="577">
        <v>691.73</v>
      </c>
      <c r="H47" s="577">
        <v>175490.26</v>
      </c>
      <c r="I47" s="578">
        <v>1848046.94</v>
      </c>
      <c r="J47" s="586">
        <f t="shared" si="0"/>
        <v>-9.9999997764825821E-3</v>
      </c>
    </row>
    <row r="48" spans="1:10" s="468" customFormat="1" ht="17.25" hidden="1" customHeight="1">
      <c r="A48" s="427">
        <v>2010</v>
      </c>
      <c r="B48" s="442">
        <v>2010</v>
      </c>
      <c r="C48" s="584"/>
      <c r="D48" s="584"/>
      <c r="E48" s="584"/>
      <c r="F48" s="584"/>
      <c r="G48" s="584"/>
      <c r="H48" s="584"/>
      <c r="I48" s="585"/>
      <c r="J48" s="586">
        <f t="shared" si="0"/>
        <v>0</v>
      </c>
    </row>
    <row r="49" spans="1:10" s="465" customFormat="1" ht="17.25" hidden="1" customHeight="1">
      <c r="A49" s="441">
        <v>40179</v>
      </c>
      <c r="B49" s="442">
        <v>2010</v>
      </c>
      <c r="C49" s="577">
        <v>1168108.47</v>
      </c>
      <c r="D49" s="577">
        <v>195749.78</v>
      </c>
      <c r="E49" s="577">
        <v>262683.31</v>
      </c>
      <c r="F49" s="577">
        <v>4024.21</v>
      </c>
      <c r="G49" s="577">
        <v>693.15</v>
      </c>
      <c r="H49" s="577">
        <v>175614.31</v>
      </c>
      <c r="I49" s="578">
        <v>1806873.26</v>
      </c>
      <c r="J49" s="586">
        <f t="shared" si="0"/>
        <v>-3.0000000027939677E-2</v>
      </c>
    </row>
    <row r="50" spans="1:10" s="465" customFormat="1" ht="17.25" hidden="1" customHeight="1">
      <c r="A50" s="441">
        <v>40210</v>
      </c>
      <c r="B50" s="442">
        <v>2010</v>
      </c>
      <c r="C50" s="577">
        <v>1179024.8500000001</v>
      </c>
      <c r="D50" s="577">
        <v>194963.35</v>
      </c>
      <c r="E50" s="577">
        <v>261121.75</v>
      </c>
      <c r="F50" s="577">
        <v>4610.05</v>
      </c>
      <c r="G50" s="577">
        <v>719.85</v>
      </c>
      <c r="H50" s="577">
        <v>177545.15</v>
      </c>
      <c r="I50" s="578">
        <v>1817985</v>
      </c>
      <c r="J50" s="586">
        <f t="shared" si="0"/>
        <v>0</v>
      </c>
    </row>
    <row r="51" spans="1:10" s="469" customFormat="1" ht="17.25" hidden="1" customHeight="1">
      <c r="A51" s="441">
        <v>40238</v>
      </c>
      <c r="B51" s="442">
        <v>2010</v>
      </c>
      <c r="C51" s="577">
        <v>1190814.6000000001</v>
      </c>
      <c r="D51" s="577">
        <v>196037.82</v>
      </c>
      <c r="E51" s="577">
        <v>255740.08</v>
      </c>
      <c r="F51" s="577">
        <v>4993.5200000000004</v>
      </c>
      <c r="G51" s="577">
        <v>728.04</v>
      </c>
      <c r="H51" s="577">
        <v>179915.56</v>
      </c>
      <c r="I51" s="578">
        <v>1828229.65</v>
      </c>
      <c r="J51" s="586">
        <f t="shared" si="0"/>
        <v>-2.999999956227839E-2</v>
      </c>
    </row>
    <row r="52" spans="1:10" s="469" customFormat="1" ht="17.25" customHeight="1">
      <c r="A52" s="441">
        <v>40269</v>
      </c>
      <c r="B52" s="442">
        <v>2010</v>
      </c>
      <c r="C52" s="577">
        <v>1212530.55</v>
      </c>
      <c r="D52" s="577">
        <v>197412.1</v>
      </c>
      <c r="E52" s="577">
        <v>252611.1</v>
      </c>
      <c r="F52" s="577">
        <v>5204.7</v>
      </c>
      <c r="G52" s="577">
        <v>729.5</v>
      </c>
      <c r="H52" s="577">
        <v>181881.2</v>
      </c>
      <c r="I52" s="578">
        <v>1850369.15</v>
      </c>
      <c r="J52" s="586">
        <f t="shared" si="0"/>
        <v>0</v>
      </c>
    </row>
    <row r="53" spans="1:10" s="469" customFormat="1" ht="17.25" hidden="1" customHeight="1">
      <c r="A53" s="441">
        <v>40299</v>
      </c>
      <c r="B53" s="442">
        <v>2010</v>
      </c>
      <c r="C53" s="577">
        <v>1239060.19</v>
      </c>
      <c r="D53" s="577">
        <v>198890.57</v>
      </c>
      <c r="E53" s="577">
        <v>256419.95</v>
      </c>
      <c r="F53" s="577">
        <v>5277.9</v>
      </c>
      <c r="G53" s="577">
        <v>705</v>
      </c>
      <c r="H53" s="577">
        <v>183184.66</v>
      </c>
      <c r="I53" s="578">
        <v>1883538.28</v>
      </c>
      <c r="J53" s="586">
        <f t="shared" si="0"/>
        <v>-1.0000000242143869E-2</v>
      </c>
    </row>
    <row r="54" spans="1:10" s="465" customFormat="1" ht="17.25" hidden="1" customHeight="1">
      <c r="A54" s="441">
        <v>40330</v>
      </c>
      <c r="B54" s="442">
        <v>2010</v>
      </c>
      <c r="C54" s="577">
        <v>1260606.5</v>
      </c>
      <c r="D54" s="577">
        <v>200342.22</v>
      </c>
      <c r="E54" s="577">
        <v>249340</v>
      </c>
      <c r="F54" s="577">
        <v>5317.72</v>
      </c>
      <c r="G54" s="577">
        <v>691.9</v>
      </c>
      <c r="H54" s="577">
        <v>183361.45</v>
      </c>
      <c r="I54" s="578">
        <v>1899659.81</v>
      </c>
      <c r="J54" s="586">
        <f t="shared" si="0"/>
        <v>-2.0000000251457095E-2</v>
      </c>
    </row>
    <row r="55" spans="1:10" s="465" customFormat="1" ht="17.25" hidden="1" customHeight="1">
      <c r="A55" s="441">
        <v>40360</v>
      </c>
      <c r="B55" s="442">
        <v>2010</v>
      </c>
      <c r="C55" s="577">
        <v>1282765.54</v>
      </c>
      <c r="D55" s="577">
        <v>200488.95</v>
      </c>
      <c r="E55" s="577">
        <v>228194.72</v>
      </c>
      <c r="F55" s="577">
        <v>5463.09</v>
      </c>
      <c r="G55" s="577">
        <v>670</v>
      </c>
      <c r="H55" s="577">
        <v>182574.27</v>
      </c>
      <c r="I55" s="578">
        <v>1900156.59</v>
      </c>
      <c r="J55" s="586">
        <f t="shared" si="0"/>
        <v>-2.0000000018626451E-2</v>
      </c>
    </row>
    <row r="56" spans="1:10" s="465" customFormat="1" ht="17.25" hidden="1" customHeight="1">
      <c r="A56" s="441">
        <v>40391</v>
      </c>
      <c r="B56" s="442">
        <v>2010</v>
      </c>
      <c r="C56" s="577">
        <v>1270345.0900000001</v>
      </c>
      <c r="D56" s="577">
        <v>199473.4</v>
      </c>
      <c r="E56" s="577">
        <v>221031.86</v>
      </c>
      <c r="F56" s="577">
        <v>5346.04</v>
      </c>
      <c r="G56" s="577">
        <v>654.67999999999995</v>
      </c>
      <c r="H56" s="577">
        <v>181083.59</v>
      </c>
      <c r="I56" s="578">
        <v>1877934.68</v>
      </c>
      <c r="J56" s="586">
        <f t="shared" si="0"/>
        <v>-1.9999999785795808E-2</v>
      </c>
    </row>
    <row r="57" spans="1:10" s="465" customFormat="1" ht="17.25" hidden="1" customHeight="1">
      <c r="A57" s="441">
        <v>40422</v>
      </c>
      <c r="B57" s="442">
        <v>2010</v>
      </c>
      <c r="C57" s="577">
        <v>1244780.22</v>
      </c>
      <c r="D57" s="577">
        <v>199969.09</v>
      </c>
      <c r="E57" s="577">
        <v>238711.13</v>
      </c>
      <c r="F57" s="577">
        <v>5326.54</v>
      </c>
      <c r="G57" s="577">
        <v>651.95000000000005</v>
      </c>
      <c r="H57" s="577">
        <v>179235.77</v>
      </c>
      <c r="I57" s="578">
        <v>1868674.72</v>
      </c>
      <c r="J57" s="586">
        <f t="shared" si="0"/>
        <v>-2.0000000018626451E-2</v>
      </c>
    </row>
    <row r="58" spans="1:10" s="465" customFormat="1" ht="17.25" hidden="1" customHeight="1">
      <c r="A58" s="441">
        <v>40452</v>
      </c>
      <c r="B58" s="442">
        <v>2010</v>
      </c>
      <c r="C58" s="577">
        <v>1217676</v>
      </c>
      <c r="D58" s="577">
        <v>200519.15</v>
      </c>
      <c r="E58" s="577">
        <v>258973</v>
      </c>
      <c r="F58" s="577">
        <v>5175.1000000000004</v>
      </c>
      <c r="G58" s="577">
        <v>638.65</v>
      </c>
      <c r="H58" s="577">
        <v>179091.15</v>
      </c>
      <c r="I58" s="578">
        <v>1862073.05</v>
      </c>
      <c r="J58" s="586">
        <f t="shared" si="0"/>
        <v>0</v>
      </c>
    </row>
    <row r="59" spans="1:10" s="465" customFormat="1" ht="17.25" hidden="1" customHeight="1">
      <c r="A59" s="441">
        <v>40483</v>
      </c>
      <c r="B59" s="442">
        <v>2010</v>
      </c>
      <c r="C59" s="577">
        <v>1192090.76</v>
      </c>
      <c r="D59" s="577">
        <v>199978.14</v>
      </c>
      <c r="E59" s="577">
        <v>251322.61</v>
      </c>
      <c r="F59" s="577">
        <v>4744.76</v>
      </c>
      <c r="G59" s="577">
        <v>623.28</v>
      </c>
      <c r="H59" s="577">
        <v>178994.47</v>
      </c>
      <c r="I59" s="578">
        <v>1827754.04</v>
      </c>
      <c r="J59" s="586">
        <f t="shared" si="0"/>
        <v>-2.0000000251457095E-2</v>
      </c>
    </row>
    <row r="60" spans="1:10" s="589" customFormat="1" ht="17.25" hidden="1" customHeight="1">
      <c r="A60" s="441">
        <v>40513</v>
      </c>
      <c r="B60" s="442">
        <v>2010</v>
      </c>
      <c r="C60" s="577">
        <v>1169961.78</v>
      </c>
      <c r="D60" s="577">
        <v>198932.36</v>
      </c>
      <c r="E60" s="577">
        <v>262607.35999999999</v>
      </c>
      <c r="F60" s="577">
        <v>3959.94</v>
      </c>
      <c r="G60" s="577">
        <v>585.73</v>
      </c>
      <c r="H60" s="577">
        <v>178931.57</v>
      </c>
      <c r="I60" s="578">
        <v>1814978.78</v>
      </c>
      <c r="J60" s="586">
        <f t="shared" si="0"/>
        <v>-4.0000000037252903E-2</v>
      </c>
    </row>
    <row r="61" spans="1:10" s="468" customFormat="1" ht="17.25" hidden="1" customHeight="1">
      <c r="A61" s="427">
        <v>2011</v>
      </c>
      <c r="B61" s="442">
        <v>2011</v>
      </c>
      <c r="C61" s="584"/>
      <c r="D61" s="584"/>
      <c r="E61" s="584"/>
      <c r="F61" s="584"/>
      <c r="G61" s="584"/>
      <c r="H61" s="584"/>
      <c r="I61" s="585"/>
      <c r="J61" s="586">
        <f t="shared" si="0"/>
        <v>0</v>
      </c>
    </row>
    <row r="62" spans="1:10" s="590" customFormat="1" ht="17.25" hidden="1" customHeight="1">
      <c r="A62" s="441">
        <v>40544</v>
      </c>
      <c r="B62" s="442">
        <v>2011</v>
      </c>
      <c r="C62" s="577">
        <v>1132465.45</v>
      </c>
      <c r="D62" s="577">
        <v>197692.55</v>
      </c>
      <c r="E62" s="577">
        <v>264748.2</v>
      </c>
      <c r="F62" s="577">
        <v>3922.8</v>
      </c>
      <c r="G62" s="577">
        <v>564.54999999999995</v>
      </c>
      <c r="H62" s="577">
        <v>178173.35</v>
      </c>
      <c r="I62" s="578">
        <v>1777566.9</v>
      </c>
      <c r="J62" s="586">
        <f t="shared" si="0"/>
        <v>0</v>
      </c>
    </row>
    <row r="63" spans="1:10" s="590" customFormat="1" ht="17.25" hidden="1" customHeight="1">
      <c r="A63" s="441">
        <v>40575</v>
      </c>
      <c r="B63" s="442">
        <v>2011</v>
      </c>
      <c r="C63" s="577">
        <v>1134974.2</v>
      </c>
      <c r="D63" s="577">
        <v>197992.15</v>
      </c>
      <c r="E63" s="577">
        <v>253078.05</v>
      </c>
      <c r="F63" s="577">
        <v>4442.25</v>
      </c>
      <c r="G63" s="577">
        <v>550.4</v>
      </c>
      <c r="H63" s="577">
        <v>178736.2</v>
      </c>
      <c r="I63" s="578">
        <v>1769773.25</v>
      </c>
      <c r="J63" s="586">
        <f t="shared" si="0"/>
        <v>0</v>
      </c>
    </row>
    <row r="64" spans="1:10" s="591" customFormat="1" ht="17.25" hidden="1" customHeight="1">
      <c r="A64" s="441">
        <v>40603</v>
      </c>
      <c r="B64" s="442">
        <v>2011</v>
      </c>
      <c r="C64" s="577">
        <v>1144545.3</v>
      </c>
      <c r="D64" s="577">
        <v>200182.21</v>
      </c>
      <c r="E64" s="577">
        <v>246986.26</v>
      </c>
      <c r="F64" s="577">
        <v>4810.7299999999996</v>
      </c>
      <c r="G64" s="577">
        <v>563.52</v>
      </c>
      <c r="H64" s="577">
        <v>180350.43</v>
      </c>
      <c r="I64" s="578">
        <v>1777438.47</v>
      </c>
      <c r="J64" s="586">
        <f t="shared" si="0"/>
        <v>-2.0000000018626451E-2</v>
      </c>
    </row>
    <row r="65" spans="1:10" s="469" customFormat="1" ht="17.25" customHeight="1">
      <c r="A65" s="441">
        <v>40634</v>
      </c>
      <c r="B65" s="442">
        <v>2011</v>
      </c>
      <c r="C65" s="577">
        <v>1162183.21</v>
      </c>
      <c r="D65" s="577">
        <v>203023.89</v>
      </c>
      <c r="E65" s="577">
        <v>251367.42</v>
      </c>
      <c r="F65" s="577">
        <v>4992</v>
      </c>
      <c r="G65" s="577">
        <v>597</v>
      </c>
      <c r="H65" s="577">
        <v>181816.1</v>
      </c>
      <c r="I65" s="578">
        <v>1803979.63</v>
      </c>
      <c r="J65" s="586">
        <f t="shared" si="0"/>
        <v>-9.9999997764825821E-3</v>
      </c>
    </row>
    <row r="66" spans="1:10" s="469" customFormat="1" ht="17.25" hidden="1" customHeight="1">
      <c r="A66" s="441">
        <v>40664</v>
      </c>
      <c r="B66" s="442">
        <v>2011</v>
      </c>
      <c r="C66" s="577">
        <v>1184203.5900000001</v>
      </c>
      <c r="D66" s="577">
        <v>206190.81</v>
      </c>
      <c r="E66" s="577">
        <v>264602.40000000002</v>
      </c>
      <c r="F66" s="577">
        <v>5076.7700000000004</v>
      </c>
      <c r="G66" s="577">
        <v>605.04</v>
      </c>
      <c r="H66" s="577">
        <v>182665.13</v>
      </c>
      <c r="I66" s="578">
        <v>1843343.77</v>
      </c>
      <c r="J66" s="586">
        <f t="shared" si="0"/>
        <v>-2.9999999795109034E-2</v>
      </c>
    </row>
    <row r="67" spans="1:10" s="469" customFormat="1" ht="17.25" hidden="1" customHeight="1">
      <c r="A67" s="441">
        <v>40695</v>
      </c>
      <c r="B67" s="442">
        <v>2011</v>
      </c>
      <c r="C67" s="577">
        <v>1200556</v>
      </c>
      <c r="D67" s="577">
        <v>208478</v>
      </c>
      <c r="E67" s="577">
        <v>252313</v>
      </c>
      <c r="F67" s="577">
        <v>5200</v>
      </c>
      <c r="G67" s="577">
        <v>629</v>
      </c>
      <c r="H67" s="577">
        <v>183727</v>
      </c>
      <c r="I67" s="578">
        <v>1850903</v>
      </c>
      <c r="J67" s="586">
        <f t="shared" si="0"/>
        <v>0</v>
      </c>
    </row>
    <row r="68" spans="1:10" s="469" customFormat="1" ht="17.25" hidden="1" customHeight="1">
      <c r="A68" s="441">
        <v>40725</v>
      </c>
      <c r="B68" s="442">
        <v>2011</v>
      </c>
      <c r="C68" s="577">
        <v>1220570.8</v>
      </c>
      <c r="D68" s="577">
        <v>208837.47</v>
      </c>
      <c r="E68" s="577">
        <v>230280.52</v>
      </c>
      <c r="F68" s="577">
        <v>5398.9</v>
      </c>
      <c r="G68" s="577">
        <v>623.04</v>
      </c>
      <c r="H68" s="577">
        <v>184050.28</v>
      </c>
      <c r="I68" s="578">
        <v>1849761.04</v>
      </c>
      <c r="J68" s="586">
        <f t="shared" si="0"/>
        <v>-3.0000000027939677E-2</v>
      </c>
    </row>
    <row r="69" spans="1:10" s="469" customFormat="1" ht="17.25" hidden="1" customHeight="1">
      <c r="A69" s="441">
        <v>40756</v>
      </c>
      <c r="B69" s="442">
        <v>2011</v>
      </c>
      <c r="C69" s="577">
        <v>1207764.6299999999</v>
      </c>
      <c r="D69" s="577">
        <v>208286.22</v>
      </c>
      <c r="E69" s="577">
        <v>224119.81</v>
      </c>
      <c r="F69" s="577">
        <v>5403.72</v>
      </c>
      <c r="G69" s="577">
        <v>620.17999999999995</v>
      </c>
      <c r="H69" s="577">
        <v>183851.86</v>
      </c>
      <c r="I69" s="578">
        <v>1830046.45</v>
      </c>
      <c r="J69" s="586">
        <f t="shared" si="0"/>
        <v>-3.0000000027939677E-2</v>
      </c>
    </row>
    <row r="70" spans="1:10" s="469" customFormat="1" ht="17.25" hidden="1" customHeight="1">
      <c r="A70" s="441">
        <v>40787</v>
      </c>
      <c r="B70" s="442">
        <v>2011</v>
      </c>
      <c r="C70" s="577">
        <v>1178466.04</v>
      </c>
      <c r="D70" s="577">
        <v>209373.77</v>
      </c>
      <c r="E70" s="577">
        <v>240424.22</v>
      </c>
      <c r="F70" s="577">
        <v>5278.86</v>
      </c>
      <c r="G70" s="577">
        <v>614.04</v>
      </c>
      <c r="H70" s="577">
        <v>182504.9</v>
      </c>
      <c r="I70" s="578">
        <v>1816661.86</v>
      </c>
      <c r="J70" s="586">
        <f t="shared" si="0"/>
        <v>-3.0000000027939677E-2</v>
      </c>
    </row>
    <row r="71" spans="1:10" s="469" customFormat="1" ht="17.25" hidden="1" customHeight="1">
      <c r="A71" s="441">
        <v>40817</v>
      </c>
      <c r="B71" s="442">
        <v>2011</v>
      </c>
      <c r="C71" s="577">
        <v>1141732.55</v>
      </c>
      <c r="D71" s="577">
        <v>210143.2</v>
      </c>
      <c r="E71" s="577">
        <v>245068.05</v>
      </c>
      <c r="F71" s="577">
        <v>5020.45</v>
      </c>
      <c r="G71" s="577">
        <v>623.04999999999995</v>
      </c>
      <c r="H71" s="577">
        <v>182774.25</v>
      </c>
      <c r="I71" s="578">
        <v>1785361.55</v>
      </c>
      <c r="J71" s="586">
        <f t="shared" si="0"/>
        <v>0</v>
      </c>
    </row>
    <row r="72" spans="1:10" s="465" customFormat="1" ht="17.25" hidden="1" customHeight="1">
      <c r="A72" s="441">
        <v>40848</v>
      </c>
      <c r="B72" s="442">
        <v>2011</v>
      </c>
      <c r="C72" s="577">
        <v>1106828.04</v>
      </c>
      <c r="D72" s="577">
        <v>209216.47</v>
      </c>
      <c r="E72" s="577">
        <v>246544.66</v>
      </c>
      <c r="F72" s="577">
        <v>4634.28</v>
      </c>
      <c r="G72" s="577">
        <v>624.85</v>
      </c>
      <c r="H72" s="577">
        <v>183448.9</v>
      </c>
      <c r="I72" s="578">
        <v>1751297.23</v>
      </c>
      <c r="J72" s="586">
        <f t="shared" si="0"/>
        <v>-3.0000000027939677E-2</v>
      </c>
    </row>
    <row r="73" spans="1:10" s="587" customFormat="1" ht="17.25" hidden="1" customHeight="1">
      <c r="A73" s="441">
        <v>40878</v>
      </c>
      <c r="B73" s="442">
        <v>2011</v>
      </c>
      <c r="C73" s="577">
        <v>1084633.45</v>
      </c>
      <c r="D73" s="577">
        <v>208511.5</v>
      </c>
      <c r="E73" s="577">
        <v>258608.35</v>
      </c>
      <c r="F73" s="577">
        <v>3870.7</v>
      </c>
      <c r="G73" s="577">
        <v>603.25</v>
      </c>
      <c r="H73" s="577">
        <v>182695.1</v>
      </c>
      <c r="I73" s="578">
        <v>1738922.35</v>
      </c>
      <c r="J73" s="586">
        <f t="shared" si="0"/>
        <v>0</v>
      </c>
    </row>
    <row r="74" spans="1:10" s="468" customFormat="1" ht="17.25" hidden="1" customHeight="1">
      <c r="A74" s="427">
        <v>2012</v>
      </c>
      <c r="B74" s="442">
        <v>2012</v>
      </c>
      <c r="C74" s="584"/>
      <c r="D74" s="584"/>
      <c r="E74" s="584"/>
      <c r="F74" s="584"/>
      <c r="G74" s="584"/>
      <c r="H74" s="584"/>
      <c r="I74" s="585"/>
      <c r="J74" s="586">
        <f t="shared" si="0"/>
        <v>0</v>
      </c>
    </row>
    <row r="75" spans="1:10" s="468" customFormat="1" ht="17.25" hidden="1" customHeight="1">
      <c r="A75" s="470"/>
      <c r="B75" s="442">
        <v>2012</v>
      </c>
      <c r="C75" s="577">
        <v>1308806.03</v>
      </c>
      <c r="D75" s="577">
        <v>205224.71</v>
      </c>
      <c r="E75" s="577" t="s">
        <v>185</v>
      </c>
      <c r="F75" s="577">
        <v>3800.33</v>
      </c>
      <c r="G75" s="577">
        <v>601.41999999999996</v>
      </c>
      <c r="H75" s="577">
        <v>173344.9</v>
      </c>
      <c r="I75" s="578">
        <v>1691777.76</v>
      </c>
      <c r="J75" s="586">
        <f t="shared" si="0"/>
        <v>-0.37000000011175871</v>
      </c>
    </row>
    <row r="76" spans="1:10" s="462" customFormat="1" ht="17.25" hidden="1" customHeight="1">
      <c r="A76" s="441">
        <v>40909</v>
      </c>
      <c r="B76" s="442">
        <v>2011.5384615384601</v>
      </c>
      <c r="C76" s="577">
        <v>1319753.04</v>
      </c>
      <c r="D76" s="577">
        <v>207357.95</v>
      </c>
      <c r="E76" s="592" t="s">
        <v>185</v>
      </c>
      <c r="F76" s="577">
        <v>4413.1899999999996</v>
      </c>
      <c r="G76" s="577">
        <v>608.57000000000005</v>
      </c>
      <c r="H76" s="577">
        <v>149415.60999999999</v>
      </c>
      <c r="I76" s="578">
        <v>1681548.3599999999</v>
      </c>
      <c r="J76" s="586">
        <f t="shared" si="0"/>
        <v>0</v>
      </c>
    </row>
    <row r="77" spans="1:10" s="462" customFormat="1" ht="17.25" hidden="1" customHeight="1">
      <c r="A77" s="441">
        <v>40940</v>
      </c>
      <c r="B77" s="442">
        <v>2011.59120879121</v>
      </c>
      <c r="C77" s="577">
        <v>1346080.81</v>
      </c>
      <c r="D77" s="577">
        <v>209304.36</v>
      </c>
      <c r="E77" s="592" t="s">
        <v>185</v>
      </c>
      <c r="F77" s="577">
        <v>4808.26</v>
      </c>
      <c r="G77" s="577">
        <v>609.95000000000005</v>
      </c>
      <c r="H77" s="577">
        <v>129924.68</v>
      </c>
      <c r="I77" s="578">
        <v>1690728.0599999998</v>
      </c>
      <c r="J77" s="586">
        <f t="shared" si="0"/>
        <v>0</v>
      </c>
    </row>
    <row r="78" spans="1:10" s="468" customFormat="1" ht="17.25" hidden="1" customHeight="1">
      <c r="A78" s="441">
        <v>40969</v>
      </c>
      <c r="B78" s="442">
        <v>2011.6439560439601</v>
      </c>
      <c r="C78" s="577">
        <v>1377411.5236842106</v>
      </c>
      <c r="D78" s="577">
        <v>211976.1</v>
      </c>
      <c r="E78" s="592" t="s">
        <v>185</v>
      </c>
      <c r="F78" s="577">
        <v>4877.3100000000004</v>
      </c>
      <c r="G78" s="577">
        <v>603.36</v>
      </c>
      <c r="H78" s="592">
        <v>113710.42</v>
      </c>
      <c r="I78" s="578">
        <v>1708578.7136842108</v>
      </c>
      <c r="J78" s="586">
        <f t="shared" si="0"/>
        <v>0</v>
      </c>
    </row>
    <row r="79" spans="1:10" s="468" customFormat="1" ht="17.25" customHeight="1">
      <c r="A79" s="441">
        <v>41000</v>
      </c>
      <c r="B79" s="442">
        <v>2011.6967032967</v>
      </c>
      <c r="C79" s="577">
        <v>1420433.2699999998</v>
      </c>
      <c r="D79" s="577">
        <v>215049.53999999998</v>
      </c>
      <c r="E79" s="592" t="s">
        <v>185</v>
      </c>
      <c r="F79" s="577">
        <v>4938.76</v>
      </c>
      <c r="G79" s="577">
        <v>598.45000000000005</v>
      </c>
      <c r="H79" s="577">
        <v>98822.540000000008</v>
      </c>
      <c r="I79" s="578">
        <v>1739842.5600000001</v>
      </c>
      <c r="J79" s="586">
        <f t="shared" si="0"/>
        <v>0</v>
      </c>
    </row>
    <row r="80" spans="1:10" s="468" customFormat="1" ht="17.25" hidden="1" customHeight="1">
      <c r="A80" s="441">
        <v>41030</v>
      </c>
      <c r="B80" s="442">
        <v>2011.7494505494501</v>
      </c>
      <c r="C80" s="577">
        <v>1463921.0899999999</v>
      </c>
      <c r="D80" s="577">
        <v>217263.71</v>
      </c>
      <c r="E80" s="592" t="s">
        <v>185</v>
      </c>
      <c r="F80" s="577">
        <v>4967.04</v>
      </c>
      <c r="G80" s="577">
        <v>552.19000000000005</v>
      </c>
      <c r="H80" s="577">
        <v>73815.66</v>
      </c>
      <c r="I80" s="578">
        <v>1760519.69</v>
      </c>
      <c r="J80" s="586">
        <f t="shared" si="0"/>
        <v>0</v>
      </c>
    </row>
    <row r="81" spans="1:10" s="468" customFormat="1" ht="17.25" hidden="1" customHeight="1">
      <c r="A81" s="441">
        <v>41061</v>
      </c>
      <c r="B81" s="442">
        <v>2011.8021978022</v>
      </c>
      <c r="C81" s="577">
        <v>1528708.17</v>
      </c>
      <c r="D81" s="577">
        <v>217835.58000000002</v>
      </c>
      <c r="E81" s="592" t="s">
        <v>185</v>
      </c>
      <c r="F81" s="577">
        <v>5128.13</v>
      </c>
      <c r="G81" s="577">
        <v>518.72</v>
      </c>
      <c r="H81" s="577">
        <v>12741.67</v>
      </c>
      <c r="I81" s="578">
        <v>1764932.27</v>
      </c>
      <c r="J81" s="586">
        <f t="shared" si="0"/>
        <v>0</v>
      </c>
    </row>
    <row r="82" spans="1:10" s="468" customFormat="1" ht="17.25" hidden="1" customHeight="1">
      <c r="A82" s="441">
        <v>41091</v>
      </c>
      <c r="B82" s="442">
        <v>2011.8549450549399</v>
      </c>
      <c r="C82" s="577">
        <v>1524313</v>
      </c>
      <c r="D82" s="577">
        <v>216878</v>
      </c>
      <c r="E82" s="592" t="s">
        <v>185</v>
      </c>
      <c r="F82" s="577">
        <v>5119</v>
      </c>
      <c r="G82" s="577">
        <v>517</v>
      </c>
      <c r="H82" s="577">
        <v>1589</v>
      </c>
      <c r="I82" s="578">
        <v>1748415</v>
      </c>
      <c r="J82" s="586">
        <f t="shared" ref="J82:J138" si="1">SUM(C82:H82)-I82</f>
        <v>1</v>
      </c>
    </row>
    <row r="83" spans="1:10" s="468" customFormat="1" ht="17.25" hidden="1" customHeight="1">
      <c r="A83" s="441">
        <v>41122</v>
      </c>
      <c r="B83" s="442">
        <v>2011.90769230769</v>
      </c>
      <c r="C83" s="577">
        <v>1504856</v>
      </c>
      <c r="D83" s="577">
        <v>217190.9</v>
      </c>
      <c r="E83" s="592" t="s">
        <v>185</v>
      </c>
      <c r="F83" s="577">
        <v>5040.8</v>
      </c>
      <c r="G83" s="577">
        <v>507.5</v>
      </c>
      <c r="H83" s="577">
        <v>1240.3499999999999</v>
      </c>
      <c r="I83" s="578">
        <v>1728835.55</v>
      </c>
      <c r="J83" s="586">
        <f t="shared" si="1"/>
        <v>0</v>
      </c>
    </row>
    <row r="84" spans="1:10" s="468" customFormat="1" ht="17.25" hidden="1" customHeight="1">
      <c r="A84" s="441">
        <v>41153</v>
      </c>
      <c r="B84" s="442">
        <v>2011.9604395604399</v>
      </c>
      <c r="C84" s="577">
        <v>1478747.49</v>
      </c>
      <c r="D84" s="577">
        <v>217124.86</v>
      </c>
      <c r="E84" s="592" t="s">
        <v>185</v>
      </c>
      <c r="F84" s="577">
        <v>4837.17</v>
      </c>
      <c r="G84" s="577">
        <v>501.68</v>
      </c>
      <c r="H84" s="592">
        <v>663.81</v>
      </c>
      <c r="I84" s="578">
        <v>1701875.01</v>
      </c>
      <c r="J84" s="586">
        <f t="shared" si="1"/>
        <v>0</v>
      </c>
    </row>
    <row r="85" spans="1:10" s="468" customFormat="1" ht="17.25" hidden="1" customHeight="1">
      <c r="A85" s="441">
        <v>41183</v>
      </c>
      <c r="B85" s="442">
        <v>2012.01318681319</v>
      </c>
      <c r="C85" s="577">
        <v>1442388.27</v>
      </c>
      <c r="D85" s="577">
        <v>215674.85</v>
      </c>
      <c r="E85" s="592" t="s">
        <v>185</v>
      </c>
      <c r="F85" s="577">
        <v>4650.37</v>
      </c>
      <c r="G85" s="577">
        <v>492.42</v>
      </c>
      <c r="H85" s="592">
        <v>468.09000000000003</v>
      </c>
      <c r="I85" s="578">
        <v>1663674.0000000002</v>
      </c>
      <c r="J85" s="586">
        <f t="shared" si="1"/>
        <v>0</v>
      </c>
    </row>
    <row r="86" spans="1:10" s="588" customFormat="1" ht="17.25" hidden="1" customHeight="1">
      <c r="A86" s="441">
        <v>41214</v>
      </c>
      <c r="B86" s="442">
        <v>2012.0659340659299</v>
      </c>
      <c r="C86" s="577">
        <v>1426190.63</v>
      </c>
      <c r="D86" s="577">
        <v>215064.87000000002</v>
      </c>
      <c r="E86" s="592" t="s">
        <v>185</v>
      </c>
      <c r="F86" s="577">
        <v>3763.87</v>
      </c>
      <c r="G86" s="577">
        <v>469.64</v>
      </c>
      <c r="H86" s="592">
        <v>361.58</v>
      </c>
      <c r="I86" s="578">
        <v>1645850.59</v>
      </c>
      <c r="J86" s="586">
        <f t="shared" si="1"/>
        <v>0</v>
      </c>
    </row>
    <row r="87" spans="1:10" s="468" customFormat="1" ht="17.25" hidden="1" customHeight="1">
      <c r="A87" s="427">
        <v>2013</v>
      </c>
      <c r="B87" s="471">
        <v>2012.11868131868</v>
      </c>
      <c r="C87" s="593"/>
      <c r="D87" s="593"/>
      <c r="E87" s="594"/>
      <c r="F87" s="593"/>
      <c r="G87" s="593"/>
      <c r="H87" s="594"/>
      <c r="I87" s="595"/>
      <c r="J87" s="586">
        <f t="shared" si="1"/>
        <v>0</v>
      </c>
    </row>
    <row r="88" spans="1:10" s="468" customFormat="1" ht="17.25" hidden="1" customHeight="1">
      <c r="A88" s="441">
        <v>41275</v>
      </c>
      <c r="B88" s="442">
        <v>2013</v>
      </c>
      <c r="C88" s="577">
        <v>1382710.84</v>
      </c>
      <c r="D88" s="577">
        <v>213435.17</v>
      </c>
      <c r="E88" s="592" t="s">
        <v>185</v>
      </c>
      <c r="F88" s="577">
        <v>3764.08</v>
      </c>
      <c r="G88" s="577">
        <v>445.27</v>
      </c>
      <c r="H88" s="592" t="s">
        <v>185</v>
      </c>
      <c r="I88" s="578">
        <v>1600355</v>
      </c>
      <c r="J88" s="586">
        <f t="shared" si="1"/>
        <v>0.36000000010244548</v>
      </c>
    </row>
    <row r="89" spans="1:10" s="468" customFormat="1" ht="17.25" hidden="1" customHeight="1">
      <c r="A89" s="441">
        <v>41306</v>
      </c>
      <c r="B89" s="442">
        <v>2013</v>
      </c>
      <c r="C89" s="577">
        <v>1378940.8</v>
      </c>
      <c r="D89" s="577">
        <v>212907</v>
      </c>
      <c r="E89" s="592" t="s">
        <v>185</v>
      </c>
      <c r="F89" s="577">
        <v>4109.75</v>
      </c>
      <c r="G89" s="577">
        <v>433.8</v>
      </c>
      <c r="H89" s="592" t="s">
        <v>185</v>
      </c>
      <c r="I89" s="578">
        <v>1596391.35</v>
      </c>
      <c r="J89" s="586">
        <f t="shared" si="1"/>
        <v>0</v>
      </c>
    </row>
    <row r="90" spans="1:10" s="468" customFormat="1" ht="17.25" hidden="1" customHeight="1">
      <c r="A90" s="441">
        <v>41334</v>
      </c>
      <c r="B90" s="442">
        <v>2013</v>
      </c>
      <c r="C90" s="577">
        <v>1384474.45</v>
      </c>
      <c r="D90" s="577">
        <v>214862.99</v>
      </c>
      <c r="E90" s="592" t="s">
        <v>185</v>
      </c>
      <c r="F90" s="577">
        <v>4437.3600000000006</v>
      </c>
      <c r="G90" s="577">
        <v>362.78</v>
      </c>
      <c r="H90" s="592" t="s">
        <v>185</v>
      </c>
      <c r="I90" s="578">
        <v>1604137.58</v>
      </c>
      <c r="J90" s="586">
        <f t="shared" si="1"/>
        <v>0</v>
      </c>
    </row>
    <row r="91" spans="1:10" s="468" customFormat="1" ht="17.25" customHeight="1">
      <c r="A91" s="441">
        <v>41365</v>
      </c>
      <c r="B91" s="442">
        <v>2013</v>
      </c>
      <c r="C91" s="577">
        <v>1396627.67</v>
      </c>
      <c r="D91" s="577">
        <v>217776.08000000002</v>
      </c>
      <c r="E91" s="592" t="s">
        <v>185</v>
      </c>
      <c r="F91" s="577">
        <v>4558.72</v>
      </c>
      <c r="G91" s="577">
        <v>312.86</v>
      </c>
      <c r="H91" s="592" t="s">
        <v>185</v>
      </c>
      <c r="I91" s="578">
        <v>1619275.33</v>
      </c>
      <c r="J91" s="586">
        <f t="shared" si="1"/>
        <v>0</v>
      </c>
    </row>
    <row r="92" spans="1:10" s="468" customFormat="1" ht="17.25" hidden="1" customHeight="1">
      <c r="A92" s="441">
        <v>41395</v>
      </c>
      <c r="B92" s="442">
        <v>2013</v>
      </c>
      <c r="C92" s="577">
        <v>1425521.43</v>
      </c>
      <c r="D92" s="577">
        <v>220934.72</v>
      </c>
      <c r="E92" s="592" t="s">
        <v>185</v>
      </c>
      <c r="F92" s="577">
        <v>4633.3999999999996</v>
      </c>
      <c r="G92" s="577">
        <v>300.58999999999997</v>
      </c>
      <c r="H92" s="592" t="s">
        <v>185</v>
      </c>
      <c r="I92" s="578">
        <v>1651390.14</v>
      </c>
      <c r="J92" s="586">
        <f t="shared" si="1"/>
        <v>0</v>
      </c>
    </row>
    <row r="93" spans="1:10" s="468" customFormat="1" ht="17.25" hidden="1" customHeight="1">
      <c r="A93" s="441">
        <v>41426</v>
      </c>
      <c r="B93" s="442">
        <v>2013</v>
      </c>
      <c r="C93" s="577">
        <v>1413162.85</v>
      </c>
      <c r="D93" s="577">
        <v>223639.09999999998</v>
      </c>
      <c r="E93" s="592" t="s">
        <v>185</v>
      </c>
      <c r="F93" s="577">
        <v>4720.75</v>
      </c>
      <c r="G93" s="577">
        <v>299.5</v>
      </c>
      <c r="H93" s="592" t="s">
        <v>185</v>
      </c>
      <c r="I93" s="578">
        <v>1641822.2</v>
      </c>
      <c r="J93" s="586">
        <f t="shared" si="1"/>
        <v>0</v>
      </c>
    </row>
    <row r="94" spans="1:10" s="468" customFormat="1" ht="17.25" hidden="1" customHeight="1">
      <c r="A94" s="441">
        <v>41456</v>
      </c>
      <c r="B94" s="442">
        <v>2013</v>
      </c>
      <c r="C94" s="577">
        <v>1403225.8399999999</v>
      </c>
      <c r="D94" s="577">
        <v>224541.42</v>
      </c>
      <c r="E94" s="592" t="s">
        <v>185</v>
      </c>
      <c r="F94" s="577">
        <v>4823.34</v>
      </c>
      <c r="G94" s="577">
        <v>312.47000000000003</v>
      </c>
      <c r="H94" s="592" t="s">
        <v>185</v>
      </c>
      <c r="I94" s="578">
        <v>1632903.07</v>
      </c>
      <c r="J94" s="586">
        <f t="shared" si="1"/>
        <v>0</v>
      </c>
    </row>
    <row r="95" spans="1:10" s="468" customFormat="1" ht="17.25" hidden="1" customHeight="1">
      <c r="A95" s="441">
        <v>41487</v>
      </c>
      <c r="B95" s="442">
        <v>2013</v>
      </c>
      <c r="C95" s="577">
        <v>1379390.6</v>
      </c>
      <c r="D95" s="577">
        <v>223137.94</v>
      </c>
      <c r="E95" s="592" t="s">
        <v>185</v>
      </c>
      <c r="F95" s="577">
        <v>4764.5600000000004</v>
      </c>
      <c r="G95" s="577">
        <v>315.66000000000003</v>
      </c>
      <c r="H95" s="592" t="s">
        <v>185</v>
      </c>
      <c r="I95" s="578">
        <v>1607608.8</v>
      </c>
      <c r="J95" s="586">
        <f t="shared" si="1"/>
        <v>-4.0000000037252903E-2</v>
      </c>
    </row>
    <row r="96" spans="1:10" s="468" customFormat="1" ht="17.25" hidden="1" customHeight="1">
      <c r="A96" s="441">
        <v>41518</v>
      </c>
      <c r="B96" s="442">
        <v>2013</v>
      </c>
      <c r="C96" s="577">
        <v>1367451.1600000001</v>
      </c>
      <c r="D96" s="577">
        <v>223886.61000000002</v>
      </c>
      <c r="E96" s="592" t="s">
        <v>185</v>
      </c>
      <c r="F96" s="577">
        <v>4634.47</v>
      </c>
      <c r="G96" s="577">
        <v>313.38</v>
      </c>
      <c r="H96" s="592" t="s">
        <v>185</v>
      </c>
      <c r="I96" s="578">
        <v>1596285.62</v>
      </c>
      <c r="J96" s="586">
        <f t="shared" si="1"/>
        <v>0</v>
      </c>
    </row>
    <row r="97" spans="1:10" s="468" customFormat="1" ht="17.25" hidden="1" customHeight="1">
      <c r="A97" s="441">
        <v>41548</v>
      </c>
      <c r="B97" s="442">
        <v>2013</v>
      </c>
      <c r="C97" s="577">
        <v>1361330.5</v>
      </c>
      <c r="D97" s="577">
        <v>224377.55</v>
      </c>
      <c r="E97" s="592" t="s">
        <v>185</v>
      </c>
      <c r="F97" s="577">
        <v>4414.7299999999996</v>
      </c>
      <c r="G97" s="577">
        <v>313.69</v>
      </c>
      <c r="H97" s="592" t="s">
        <v>185</v>
      </c>
      <c r="I97" s="578">
        <v>1590436.47</v>
      </c>
      <c r="J97" s="586">
        <f t="shared" si="1"/>
        <v>0</v>
      </c>
    </row>
    <row r="98" spans="1:10" s="468" customFormat="1" ht="17.25" hidden="1" customHeight="1">
      <c r="A98" s="441">
        <v>41579</v>
      </c>
      <c r="B98" s="442">
        <v>2013</v>
      </c>
      <c r="C98" s="577">
        <v>1316981.6000000001</v>
      </c>
      <c r="D98" s="577">
        <v>223670.5</v>
      </c>
      <c r="E98" s="592" t="s">
        <v>185</v>
      </c>
      <c r="F98" s="577">
        <v>4212.7</v>
      </c>
      <c r="G98" s="577">
        <v>305.55</v>
      </c>
      <c r="H98" s="592" t="s">
        <v>185</v>
      </c>
      <c r="I98" s="578">
        <v>1545170.35</v>
      </c>
      <c r="J98" s="586">
        <f t="shared" si="1"/>
        <v>0</v>
      </c>
    </row>
    <row r="99" spans="1:10" s="588" customFormat="1" ht="17.25" hidden="1" customHeight="1">
      <c r="A99" s="441">
        <v>41609</v>
      </c>
      <c r="B99" s="442">
        <v>2013</v>
      </c>
      <c r="C99" s="577">
        <v>1315540.0799999998</v>
      </c>
      <c r="D99" s="577">
        <v>223978.49</v>
      </c>
      <c r="E99" s="592" t="s">
        <v>185</v>
      </c>
      <c r="F99" s="577">
        <v>3487.33</v>
      </c>
      <c r="G99" s="577">
        <v>300.44</v>
      </c>
      <c r="H99" s="592" t="s">
        <v>185</v>
      </c>
      <c r="I99" s="578">
        <v>1543306.34</v>
      </c>
      <c r="J99" s="586">
        <f t="shared" si="1"/>
        <v>0</v>
      </c>
    </row>
    <row r="100" spans="1:10" s="468" customFormat="1" ht="17.25" hidden="1" customHeight="1">
      <c r="A100" s="427">
        <v>2014</v>
      </c>
      <c r="B100" s="471">
        <v>2014</v>
      </c>
      <c r="C100" s="593"/>
      <c r="D100" s="593"/>
      <c r="E100" s="594"/>
      <c r="F100" s="593"/>
      <c r="G100" s="593"/>
      <c r="H100" s="594"/>
      <c r="I100" s="585"/>
      <c r="J100" s="586">
        <f t="shared" si="1"/>
        <v>0</v>
      </c>
    </row>
    <row r="101" spans="1:10" s="468" customFormat="1" ht="17.25" hidden="1" customHeight="1">
      <c r="A101" s="441">
        <v>41640</v>
      </c>
      <c r="B101" s="442">
        <v>2014</v>
      </c>
      <c r="C101" s="577">
        <v>1288745.92</v>
      </c>
      <c r="D101" s="577">
        <v>222312.37</v>
      </c>
      <c r="E101" s="592" t="s">
        <v>185</v>
      </c>
      <c r="F101" s="577">
        <v>3464.1400000000003</v>
      </c>
      <c r="G101" s="577">
        <v>298.27999999999997</v>
      </c>
      <c r="H101" s="592" t="s">
        <v>185</v>
      </c>
      <c r="I101" s="578">
        <v>1514820.71</v>
      </c>
      <c r="J101" s="586">
        <f t="shared" si="1"/>
        <v>0</v>
      </c>
    </row>
    <row r="102" spans="1:10" s="468" customFormat="1" ht="17.25" hidden="1" customHeight="1">
      <c r="A102" s="441">
        <v>41671</v>
      </c>
      <c r="B102" s="442">
        <v>2014</v>
      </c>
      <c r="C102" s="577">
        <v>1293476.8500000001</v>
      </c>
      <c r="D102" s="577">
        <v>223191.80000000002</v>
      </c>
      <c r="E102" s="592" t="s">
        <v>185</v>
      </c>
      <c r="F102" s="577">
        <v>3721</v>
      </c>
      <c r="G102" s="577">
        <v>298.14999999999998</v>
      </c>
      <c r="H102" s="592" t="s">
        <v>185</v>
      </c>
      <c r="I102" s="578">
        <v>1520687.8</v>
      </c>
      <c r="J102" s="586">
        <f t="shared" si="1"/>
        <v>0</v>
      </c>
    </row>
    <row r="103" spans="1:10" s="468" customFormat="1" ht="17.25" hidden="1" customHeight="1">
      <c r="A103" s="441">
        <v>41699</v>
      </c>
      <c r="B103" s="442">
        <v>2014</v>
      </c>
      <c r="C103" s="577">
        <v>1305309.3</v>
      </c>
      <c r="D103" s="577">
        <v>226216.94</v>
      </c>
      <c r="E103" s="592" t="s">
        <v>185</v>
      </c>
      <c r="F103" s="577">
        <v>4063.99</v>
      </c>
      <c r="G103" s="577">
        <v>298.42</v>
      </c>
      <c r="H103" s="592" t="s">
        <v>185</v>
      </c>
      <c r="I103" s="578">
        <v>1535888.65</v>
      </c>
      <c r="J103" s="586">
        <f t="shared" si="1"/>
        <v>0</v>
      </c>
    </row>
    <row r="104" spans="1:10" s="468" customFormat="1" ht="17.25" customHeight="1">
      <c r="A104" s="441">
        <v>41730</v>
      </c>
      <c r="B104" s="442">
        <v>2014</v>
      </c>
      <c r="C104" s="577">
        <v>1328633.3</v>
      </c>
      <c r="D104" s="577">
        <v>230440</v>
      </c>
      <c r="E104" s="592" t="s">
        <v>185</v>
      </c>
      <c r="F104" s="577">
        <v>4250.7</v>
      </c>
      <c r="G104" s="577">
        <v>296.64999999999998</v>
      </c>
      <c r="H104" s="592" t="s">
        <v>185</v>
      </c>
      <c r="I104" s="578">
        <v>1563620.65</v>
      </c>
      <c r="J104" s="586">
        <f t="shared" si="1"/>
        <v>0</v>
      </c>
    </row>
    <row r="105" spans="1:10" s="468" customFormat="1" ht="17.25" hidden="1" customHeight="1">
      <c r="A105" s="441">
        <v>41760</v>
      </c>
      <c r="B105" s="442">
        <v>2014</v>
      </c>
      <c r="C105" s="577">
        <v>1369004.93</v>
      </c>
      <c r="D105" s="577">
        <v>234566.47</v>
      </c>
      <c r="E105" s="592" t="s">
        <v>185</v>
      </c>
      <c r="F105" s="577">
        <v>4355.99</v>
      </c>
      <c r="G105" s="577">
        <v>293.57</v>
      </c>
      <c r="H105" s="592" t="s">
        <v>185</v>
      </c>
      <c r="I105" s="578">
        <v>1608220.96</v>
      </c>
      <c r="J105" s="586">
        <f t="shared" si="1"/>
        <v>0</v>
      </c>
    </row>
    <row r="106" spans="1:10" s="468" customFormat="1" ht="17.25" hidden="1" customHeight="1">
      <c r="A106" s="441">
        <v>41791</v>
      </c>
      <c r="B106" s="442">
        <v>2014</v>
      </c>
      <c r="C106" s="577">
        <v>1367070.31</v>
      </c>
      <c r="D106" s="577">
        <v>237840.46000000002</v>
      </c>
      <c r="E106" s="592" t="s">
        <v>185</v>
      </c>
      <c r="F106" s="577">
        <v>4469.47</v>
      </c>
      <c r="G106" s="577">
        <v>297.08999999999997</v>
      </c>
      <c r="H106" s="592" t="s">
        <v>185</v>
      </c>
      <c r="I106" s="578">
        <v>1609677.33</v>
      </c>
      <c r="J106" s="586">
        <f t="shared" si="1"/>
        <v>0</v>
      </c>
    </row>
    <row r="107" spans="1:10" s="468" customFormat="1" ht="17.25" hidden="1" customHeight="1">
      <c r="A107" s="441">
        <v>41821</v>
      </c>
      <c r="B107" s="442">
        <v>2014</v>
      </c>
      <c r="C107" s="577">
        <v>1356792.33</v>
      </c>
      <c r="D107" s="577">
        <v>239094.50999999998</v>
      </c>
      <c r="E107" s="592" t="s">
        <v>185</v>
      </c>
      <c r="F107" s="577">
        <v>4584.38</v>
      </c>
      <c r="G107" s="577">
        <v>293.04000000000002</v>
      </c>
      <c r="H107" s="592" t="s">
        <v>185</v>
      </c>
      <c r="I107" s="578">
        <v>1600764.26</v>
      </c>
      <c r="J107" s="586">
        <f t="shared" si="1"/>
        <v>0</v>
      </c>
    </row>
    <row r="108" spans="1:10" s="468" customFormat="1" ht="17.25" hidden="1" customHeight="1">
      <c r="A108" s="441">
        <v>41852</v>
      </c>
      <c r="B108" s="442">
        <v>2014</v>
      </c>
      <c r="C108" s="577">
        <v>1339291.6500000001</v>
      </c>
      <c r="D108" s="577">
        <v>238618.35</v>
      </c>
      <c r="E108" s="592" t="s">
        <v>185</v>
      </c>
      <c r="F108" s="577">
        <v>4632.3999999999996</v>
      </c>
      <c r="G108" s="577">
        <v>280.60000000000002</v>
      </c>
      <c r="H108" s="592" t="s">
        <v>185</v>
      </c>
      <c r="I108" s="578">
        <v>1582823.0000000002</v>
      </c>
      <c r="J108" s="586">
        <f t="shared" si="1"/>
        <v>0</v>
      </c>
    </row>
    <row r="109" spans="1:10" s="468" customFormat="1" ht="17.25" hidden="1" customHeight="1">
      <c r="A109" s="441">
        <v>41883</v>
      </c>
      <c r="B109" s="442">
        <v>2014</v>
      </c>
      <c r="C109" s="577">
        <v>1337507.33</v>
      </c>
      <c r="D109" s="577">
        <v>240018.12999999998</v>
      </c>
      <c r="E109" s="592" t="s">
        <v>185</v>
      </c>
      <c r="F109" s="577">
        <v>4543.7700000000004</v>
      </c>
      <c r="G109" s="577">
        <v>265.86</v>
      </c>
      <c r="H109" s="592" t="s">
        <v>185</v>
      </c>
      <c r="I109" s="578">
        <v>1582335.09</v>
      </c>
      <c r="J109" s="586">
        <f t="shared" si="1"/>
        <v>0</v>
      </c>
    </row>
    <row r="110" spans="1:10" s="468" customFormat="1" ht="17.25" hidden="1" customHeight="1">
      <c r="A110" s="441">
        <v>41913</v>
      </c>
      <c r="B110" s="442">
        <v>2014</v>
      </c>
      <c r="C110" s="577">
        <v>1321229.6800000002</v>
      </c>
      <c r="D110" s="577">
        <v>241139.95</v>
      </c>
      <c r="E110" s="592" t="s">
        <v>185</v>
      </c>
      <c r="F110" s="577">
        <v>4323.43</v>
      </c>
      <c r="G110" s="577">
        <v>260.20999999999998</v>
      </c>
      <c r="H110" s="592" t="s">
        <v>185</v>
      </c>
      <c r="I110" s="578">
        <v>1566953.27</v>
      </c>
      <c r="J110" s="586">
        <f t="shared" si="1"/>
        <v>0</v>
      </c>
    </row>
    <row r="111" spans="1:10" s="468" customFormat="1" ht="17.25" hidden="1" customHeight="1">
      <c r="A111" s="441">
        <v>41944</v>
      </c>
      <c r="B111" s="442">
        <v>2014</v>
      </c>
      <c r="C111" s="577">
        <v>1304225.05</v>
      </c>
      <c r="D111" s="577">
        <v>240701.4</v>
      </c>
      <c r="E111" s="592" t="s">
        <v>185</v>
      </c>
      <c r="F111" s="577">
        <v>4212.3500000000004</v>
      </c>
      <c r="G111" s="577">
        <v>259.64999999999998</v>
      </c>
      <c r="H111" s="592" t="s">
        <v>185</v>
      </c>
      <c r="I111" s="578">
        <v>1549398.45</v>
      </c>
      <c r="J111" s="586">
        <f t="shared" si="1"/>
        <v>0</v>
      </c>
    </row>
    <row r="112" spans="1:10" s="468" customFormat="1" ht="17.25" hidden="1" customHeight="1">
      <c r="A112" s="441">
        <v>41974</v>
      </c>
      <c r="B112" s="442">
        <v>2014</v>
      </c>
      <c r="C112" s="577">
        <v>1307471.5999999999</v>
      </c>
      <c r="D112" s="577">
        <v>241376.94</v>
      </c>
      <c r="E112" s="596" t="s">
        <v>185</v>
      </c>
      <c r="F112" s="577">
        <v>3529.51</v>
      </c>
      <c r="G112" s="577">
        <v>261.20999999999998</v>
      </c>
      <c r="H112" s="596" t="s">
        <v>185</v>
      </c>
      <c r="I112" s="578">
        <v>1552639.26</v>
      </c>
      <c r="J112" s="597">
        <f t="shared" si="1"/>
        <v>0</v>
      </c>
    </row>
    <row r="113" spans="1:10" s="468" customFormat="1" ht="17.25" hidden="1" customHeight="1">
      <c r="A113" s="427">
        <v>2015</v>
      </c>
      <c r="B113" s="471">
        <v>2015</v>
      </c>
      <c r="C113" s="598"/>
      <c r="D113" s="598"/>
      <c r="E113" s="599"/>
      <c r="F113" s="598"/>
      <c r="G113" s="598"/>
      <c r="H113" s="598"/>
      <c r="I113" s="600"/>
      <c r="J113" s="586">
        <f t="shared" si="1"/>
        <v>0</v>
      </c>
    </row>
    <row r="114" spans="1:10" s="468" customFormat="1" ht="17.25" hidden="1" customHeight="1">
      <c r="A114" s="441">
        <v>42005</v>
      </c>
      <c r="B114" s="442">
        <v>2015</v>
      </c>
      <c r="C114" s="577">
        <v>1271672.3</v>
      </c>
      <c r="D114" s="577">
        <v>240613.85</v>
      </c>
      <c r="E114" s="592" t="s">
        <v>185</v>
      </c>
      <c r="F114" s="577">
        <v>3510.65</v>
      </c>
      <c r="G114" s="577">
        <v>259</v>
      </c>
      <c r="H114" s="592" t="s">
        <v>185</v>
      </c>
      <c r="I114" s="578">
        <v>1516055.8</v>
      </c>
      <c r="J114" s="586">
        <f t="shared" si="1"/>
        <v>0</v>
      </c>
    </row>
    <row r="115" spans="1:10" s="468" customFormat="1" ht="17.25" hidden="1" customHeight="1">
      <c r="A115" s="441">
        <v>42036</v>
      </c>
      <c r="B115" s="442">
        <v>2014.5384615384601</v>
      </c>
      <c r="C115" s="577">
        <v>1282695.25</v>
      </c>
      <c r="D115" s="577">
        <v>241695.65</v>
      </c>
      <c r="E115" s="592" t="s">
        <v>185</v>
      </c>
      <c r="F115" s="577">
        <v>3712</v>
      </c>
      <c r="G115" s="577">
        <v>266.2</v>
      </c>
      <c r="H115" s="592" t="s">
        <v>185</v>
      </c>
      <c r="I115" s="578">
        <v>1528369.1</v>
      </c>
      <c r="J115" s="586">
        <f t="shared" si="1"/>
        <v>0</v>
      </c>
    </row>
    <row r="116" spans="1:10" s="468" customFormat="1" ht="17.25" hidden="1" customHeight="1">
      <c r="A116" s="441">
        <v>42064</v>
      </c>
      <c r="B116" s="442">
        <v>2014.59120879121</v>
      </c>
      <c r="C116" s="577">
        <v>1313087.3899999999</v>
      </c>
      <c r="D116" s="577">
        <v>245854.03999999998</v>
      </c>
      <c r="E116" s="592" t="s">
        <v>185</v>
      </c>
      <c r="F116" s="577">
        <v>4131.8100000000004</v>
      </c>
      <c r="G116" s="577">
        <v>269.95</v>
      </c>
      <c r="H116" s="592" t="s">
        <v>185</v>
      </c>
      <c r="I116" s="578">
        <v>1563343.19</v>
      </c>
      <c r="J116" s="586">
        <f t="shared" si="1"/>
        <v>0</v>
      </c>
    </row>
    <row r="117" spans="1:10" s="468" customFormat="1" ht="17.25" customHeight="1">
      <c r="A117" s="441">
        <v>42095</v>
      </c>
      <c r="B117" s="442">
        <v>2014.6439560439601</v>
      </c>
      <c r="C117" s="577">
        <v>1352992.3499999999</v>
      </c>
      <c r="D117" s="577">
        <v>250361.69999999998</v>
      </c>
      <c r="E117" s="592" t="s">
        <v>185</v>
      </c>
      <c r="F117" s="577">
        <v>4254</v>
      </c>
      <c r="G117" s="577">
        <v>274.85000000000002</v>
      </c>
      <c r="H117" s="592" t="s">
        <v>185</v>
      </c>
      <c r="I117" s="578">
        <v>1607882.9</v>
      </c>
      <c r="J117" s="586">
        <f t="shared" si="1"/>
        <v>0</v>
      </c>
    </row>
    <row r="118" spans="1:10" s="468" customFormat="1" ht="17.25" hidden="1" customHeight="1">
      <c r="A118" s="441">
        <v>42125</v>
      </c>
      <c r="B118" s="442">
        <v>2014.6967032967</v>
      </c>
      <c r="C118" s="577">
        <v>1403860.45</v>
      </c>
      <c r="D118" s="577">
        <v>254717.25</v>
      </c>
      <c r="E118" s="592" t="s">
        <v>185</v>
      </c>
      <c r="F118" s="577">
        <v>4370.9000000000005</v>
      </c>
      <c r="G118" s="577">
        <v>268.14999999999998</v>
      </c>
      <c r="H118" s="592" t="s">
        <v>185</v>
      </c>
      <c r="I118" s="578">
        <v>1663216.75</v>
      </c>
      <c r="J118" s="586">
        <f t="shared" si="1"/>
        <v>0</v>
      </c>
    </row>
    <row r="119" spans="1:10" s="468" customFormat="1" ht="17.25" hidden="1" customHeight="1">
      <c r="A119" s="441">
        <v>42156</v>
      </c>
      <c r="B119" s="442">
        <v>2014.7494505494501</v>
      </c>
      <c r="C119" s="577">
        <v>1404809.3900000001</v>
      </c>
      <c r="D119" s="577">
        <v>258442.36</v>
      </c>
      <c r="E119" s="592" t="s">
        <v>185</v>
      </c>
      <c r="F119" s="577">
        <v>4588.72</v>
      </c>
      <c r="G119" s="577">
        <v>258.22000000000003</v>
      </c>
      <c r="H119" s="592" t="s">
        <v>185</v>
      </c>
      <c r="I119" s="578">
        <v>1668098.69</v>
      </c>
      <c r="J119" s="586">
        <f t="shared" si="1"/>
        <v>0</v>
      </c>
    </row>
    <row r="120" spans="1:10" s="468" customFormat="1" ht="17.25" hidden="1" customHeight="1">
      <c r="A120" s="441">
        <v>42186</v>
      </c>
      <c r="B120" s="442">
        <v>2014.8021978022</v>
      </c>
      <c r="C120" s="577">
        <v>1396251.11</v>
      </c>
      <c r="D120" s="577">
        <v>259729.73</v>
      </c>
      <c r="E120" s="592" t="s">
        <v>185</v>
      </c>
      <c r="F120" s="577">
        <v>4756.17</v>
      </c>
      <c r="G120" s="577">
        <v>257.33999999999997</v>
      </c>
      <c r="H120" s="592" t="s">
        <v>185</v>
      </c>
      <c r="I120" s="578">
        <v>1660994.35</v>
      </c>
      <c r="J120" s="586">
        <f t="shared" si="1"/>
        <v>0</v>
      </c>
    </row>
    <row r="121" spans="1:10" s="468" customFormat="1" ht="17.25" hidden="1" customHeight="1">
      <c r="A121" s="441">
        <v>42217</v>
      </c>
      <c r="B121" s="442">
        <v>2014.8549450549399</v>
      </c>
      <c r="C121" s="577">
        <v>1379042</v>
      </c>
      <c r="D121" s="577">
        <v>259529</v>
      </c>
      <c r="E121" s="592" t="s">
        <v>185</v>
      </c>
      <c r="F121" s="577">
        <v>4812</v>
      </c>
      <c r="G121" s="577">
        <v>262</v>
      </c>
      <c r="H121" s="592"/>
      <c r="I121" s="578">
        <v>1643645</v>
      </c>
      <c r="J121" s="586">
        <f t="shared" si="1"/>
        <v>0</v>
      </c>
    </row>
    <row r="122" spans="1:10" s="468" customFormat="1" ht="17.25" hidden="1" customHeight="1">
      <c r="A122" s="441">
        <v>42248</v>
      </c>
      <c r="B122" s="442">
        <v>2014.90769230769</v>
      </c>
      <c r="C122" s="577">
        <v>1380187.94</v>
      </c>
      <c r="D122" s="577">
        <v>260679.08</v>
      </c>
      <c r="E122" s="592" t="s">
        <v>185</v>
      </c>
      <c r="F122" s="577">
        <v>4754.04</v>
      </c>
      <c r="G122" s="577">
        <v>252.95</v>
      </c>
      <c r="H122" s="592" t="s">
        <v>185</v>
      </c>
      <c r="I122" s="578">
        <v>1645874.01</v>
      </c>
      <c r="J122" s="586">
        <f t="shared" si="1"/>
        <v>0</v>
      </c>
    </row>
    <row r="123" spans="1:10" s="468" customFormat="1" ht="17.25" hidden="1" customHeight="1">
      <c r="A123" s="441">
        <v>42278</v>
      </c>
      <c r="B123" s="442">
        <v>2014.9604395604399</v>
      </c>
      <c r="C123" s="577">
        <v>1367404.1800000002</v>
      </c>
      <c r="D123" s="577">
        <v>261497.14</v>
      </c>
      <c r="E123" s="592" t="s">
        <v>185</v>
      </c>
      <c r="F123" s="577">
        <v>4492.8999999999996</v>
      </c>
      <c r="G123" s="577">
        <v>249.66</v>
      </c>
      <c r="H123" s="592" t="s">
        <v>185</v>
      </c>
      <c r="I123" s="578">
        <v>1633643.88</v>
      </c>
      <c r="J123" s="583">
        <f t="shared" si="1"/>
        <v>0</v>
      </c>
    </row>
    <row r="124" spans="1:10" s="468" customFormat="1" ht="17.25" hidden="1" customHeight="1">
      <c r="A124" s="441">
        <v>42309</v>
      </c>
      <c r="B124" s="442">
        <v>2015.01318681319</v>
      </c>
      <c r="C124" s="577">
        <v>1355585.51</v>
      </c>
      <c r="D124" s="577">
        <v>261461.7</v>
      </c>
      <c r="E124" s="592" t="s">
        <v>185</v>
      </c>
      <c r="F124" s="577">
        <v>4163.09</v>
      </c>
      <c r="G124" s="577">
        <v>247.38</v>
      </c>
      <c r="H124" s="592" t="str">
        <f>$H$111</f>
        <v>----</v>
      </c>
      <c r="I124" s="578">
        <v>1621457.68</v>
      </c>
      <c r="J124" s="583">
        <f t="shared" si="1"/>
        <v>0</v>
      </c>
    </row>
    <row r="125" spans="1:10" s="588" customFormat="1" ht="17.25" hidden="1" customHeight="1">
      <c r="A125" s="441">
        <v>42339</v>
      </c>
      <c r="B125" s="442">
        <v>2015.0659340659299</v>
      </c>
      <c r="C125" s="601">
        <v>1362610.04</v>
      </c>
      <c r="D125" s="601">
        <v>261613.19999999998</v>
      </c>
      <c r="E125" s="602" t="s">
        <v>185</v>
      </c>
      <c r="F125" s="601">
        <v>3370.1000000000004</v>
      </c>
      <c r="G125" s="601">
        <v>245</v>
      </c>
      <c r="H125" s="602" t="s">
        <v>185</v>
      </c>
      <c r="I125" s="603">
        <v>1627838.3399999999</v>
      </c>
      <c r="J125" s="586">
        <f t="shared" si="1"/>
        <v>0</v>
      </c>
    </row>
    <row r="126" spans="1:10" s="588" customFormat="1" ht="17.25" hidden="1" customHeight="1">
      <c r="A126" s="427">
        <v>2016</v>
      </c>
      <c r="B126" s="442">
        <v>2015.11868131868</v>
      </c>
      <c r="C126" s="598"/>
      <c r="D126" s="598"/>
      <c r="E126" s="604"/>
      <c r="F126" s="598"/>
      <c r="G126" s="598"/>
      <c r="H126" s="604"/>
      <c r="I126" s="600"/>
      <c r="J126" s="586"/>
    </row>
    <row r="127" spans="1:10" s="468" customFormat="1" ht="17.25" hidden="1" customHeight="1">
      <c r="A127" s="441">
        <v>42370</v>
      </c>
      <c r="B127" s="442">
        <v>2016</v>
      </c>
      <c r="C127" s="577">
        <v>1337039.29</v>
      </c>
      <c r="D127" s="577">
        <v>260022.25</v>
      </c>
      <c r="E127" s="592" t="s">
        <v>185</v>
      </c>
      <c r="F127" s="577">
        <v>3521.4100000000003</v>
      </c>
      <c r="G127" s="577">
        <v>239.31</v>
      </c>
      <c r="H127" s="592" t="s">
        <v>185</v>
      </c>
      <c r="I127" s="578">
        <v>1600822.26</v>
      </c>
      <c r="J127" s="586">
        <f t="shared" si="1"/>
        <v>0</v>
      </c>
    </row>
    <row r="128" spans="1:10" s="468" customFormat="1" ht="17.25" hidden="1" customHeight="1">
      <c r="A128" s="441">
        <v>42401</v>
      </c>
      <c r="B128" s="442">
        <v>2016</v>
      </c>
      <c r="C128" s="577">
        <v>1347170.88</v>
      </c>
      <c r="D128" s="577">
        <v>261517.66</v>
      </c>
      <c r="E128" s="592" t="s">
        <v>185</v>
      </c>
      <c r="F128" s="577">
        <v>3752.7999999999997</v>
      </c>
      <c r="G128" s="577">
        <v>239.23</v>
      </c>
      <c r="H128" s="592" t="s">
        <v>185</v>
      </c>
      <c r="I128" s="578">
        <v>1612680.57</v>
      </c>
      <c r="J128" s="586">
        <f t="shared" si="1"/>
        <v>0</v>
      </c>
    </row>
    <row r="129" spans="1:10" s="468" customFormat="1" ht="17.25" hidden="1" customHeight="1">
      <c r="A129" s="441">
        <v>42430</v>
      </c>
      <c r="B129" s="442">
        <v>2016</v>
      </c>
      <c r="C129" s="577">
        <v>1373139.83</v>
      </c>
      <c r="D129" s="577">
        <v>265537.09000000003</v>
      </c>
      <c r="E129" s="592" t="s">
        <v>185</v>
      </c>
      <c r="F129" s="577">
        <v>4149.5599999999995</v>
      </c>
      <c r="G129" s="577">
        <v>238</v>
      </c>
      <c r="H129" s="592" t="s">
        <v>185</v>
      </c>
      <c r="I129" s="578">
        <v>1643064.48</v>
      </c>
      <c r="J129" s="586">
        <f t="shared" si="1"/>
        <v>0</v>
      </c>
    </row>
    <row r="130" spans="1:10" s="468" customFormat="1" ht="17.25" customHeight="1">
      <c r="A130" s="441">
        <v>42461</v>
      </c>
      <c r="B130" s="442">
        <v>2016</v>
      </c>
      <c r="C130" s="577">
        <v>1408690.18</v>
      </c>
      <c r="D130" s="577">
        <v>269823.33</v>
      </c>
      <c r="E130" s="592" t="s">
        <v>185</v>
      </c>
      <c r="F130" s="577">
        <v>4344.28</v>
      </c>
      <c r="G130" s="577">
        <v>233.76</v>
      </c>
      <c r="H130" s="592" t="s">
        <v>185</v>
      </c>
      <c r="I130" s="578">
        <v>1683091.55</v>
      </c>
      <c r="J130" s="586">
        <f t="shared" si="1"/>
        <v>0</v>
      </c>
    </row>
    <row r="131" spans="1:10" s="468" customFormat="1" ht="17.25" hidden="1" customHeight="1">
      <c r="A131" s="441">
        <v>42491</v>
      </c>
      <c r="B131" s="442">
        <v>2016</v>
      </c>
      <c r="C131" s="577">
        <v>1452566.51</v>
      </c>
      <c r="D131" s="577">
        <v>273680.04000000004</v>
      </c>
      <c r="E131" s="592" t="s">
        <v>185</v>
      </c>
      <c r="F131" s="577">
        <v>4541.17</v>
      </c>
      <c r="G131" s="577">
        <v>230.31</v>
      </c>
      <c r="H131" s="592" t="s">
        <v>185</v>
      </c>
      <c r="I131" s="578">
        <v>1731018.03</v>
      </c>
      <c r="J131" s="586">
        <f>SUM(C131:H131)-I131</f>
        <v>0</v>
      </c>
    </row>
    <row r="132" spans="1:10" s="468" customFormat="1" ht="17.25" hidden="1" customHeight="1">
      <c r="A132" s="441">
        <v>42522</v>
      </c>
      <c r="B132" s="442">
        <v>2016</v>
      </c>
      <c r="C132" s="577">
        <v>1465963.86</v>
      </c>
      <c r="D132" s="577">
        <v>276989.31</v>
      </c>
      <c r="E132" s="592" t="s">
        <v>185</v>
      </c>
      <c r="F132" s="577">
        <v>4620.13</v>
      </c>
      <c r="G132" s="577">
        <v>228.18</v>
      </c>
      <c r="H132" s="592" t="s">
        <v>185</v>
      </c>
      <c r="I132" s="578">
        <v>1747801.48</v>
      </c>
      <c r="J132" s="586">
        <f t="shared" si="1"/>
        <v>0</v>
      </c>
    </row>
    <row r="133" spans="1:10" s="468" customFormat="1" ht="17.25" hidden="1" customHeight="1">
      <c r="A133" s="441">
        <v>42552</v>
      </c>
      <c r="B133" s="442">
        <v>2016</v>
      </c>
      <c r="C133" s="577">
        <v>1464524.84</v>
      </c>
      <c r="D133" s="577">
        <v>277581</v>
      </c>
      <c r="E133" s="592" t="s">
        <v>185</v>
      </c>
      <c r="F133" s="577">
        <v>4782.75</v>
      </c>
      <c r="G133" s="577">
        <v>225.04</v>
      </c>
      <c r="H133" s="592" t="s">
        <v>185</v>
      </c>
      <c r="I133" s="578">
        <v>1747113.63</v>
      </c>
      <c r="J133" s="586">
        <f t="shared" si="1"/>
        <v>0</v>
      </c>
    </row>
    <row r="134" spans="1:10" s="468" customFormat="1" ht="17.25" hidden="1" customHeight="1">
      <c r="A134" s="441">
        <v>42583</v>
      </c>
      <c r="B134" s="442">
        <v>2016</v>
      </c>
      <c r="C134" s="577">
        <v>1445397.89</v>
      </c>
      <c r="D134" s="577">
        <v>277009.22000000003</v>
      </c>
      <c r="E134" s="592" t="s">
        <v>185</v>
      </c>
      <c r="F134" s="577">
        <v>4935.8100000000004</v>
      </c>
      <c r="G134" s="577">
        <v>212.18</v>
      </c>
      <c r="H134" s="592" t="s">
        <v>185</v>
      </c>
      <c r="I134" s="578">
        <v>1727555.1</v>
      </c>
      <c r="J134" s="586">
        <f t="shared" si="1"/>
        <v>0</v>
      </c>
    </row>
    <row r="135" spans="1:10" s="468" customFormat="1" ht="17.25" hidden="1" customHeight="1">
      <c r="A135" s="441">
        <v>42614</v>
      </c>
      <c r="B135" s="442">
        <v>2016</v>
      </c>
      <c r="C135" s="577">
        <v>1443999.76</v>
      </c>
      <c r="D135" s="577">
        <v>278035.35000000003</v>
      </c>
      <c r="E135" s="592" t="s">
        <v>185</v>
      </c>
      <c r="F135" s="577">
        <v>4787.26</v>
      </c>
      <c r="G135" s="577">
        <v>211.68</v>
      </c>
      <c r="H135" s="592" t="s">
        <v>185</v>
      </c>
      <c r="I135" s="578">
        <v>1727034.05</v>
      </c>
      <c r="J135" s="586">
        <f t="shared" si="1"/>
        <v>0</v>
      </c>
    </row>
    <row r="136" spans="1:10" s="468" customFormat="1" ht="17.25" hidden="1" customHeight="1">
      <c r="A136" s="441">
        <v>42644</v>
      </c>
      <c r="B136" s="442">
        <v>2016</v>
      </c>
      <c r="C136" s="577">
        <v>1450065</v>
      </c>
      <c r="D136" s="577">
        <v>278787.3</v>
      </c>
      <c r="E136" s="592" t="s">
        <v>185</v>
      </c>
      <c r="F136" s="577">
        <v>4568.1500000000005</v>
      </c>
      <c r="G136" s="577">
        <v>205.5</v>
      </c>
      <c r="H136" s="592" t="s">
        <v>185</v>
      </c>
      <c r="I136" s="578">
        <v>1733625.95</v>
      </c>
      <c r="J136" s="586">
        <f t="shared" si="1"/>
        <v>0</v>
      </c>
    </row>
    <row r="137" spans="1:10" s="468" customFormat="1" ht="17.25" hidden="1" customHeight="1">
      <c r="A137" s="441">
        <v>42675</v>
      </c>
      <c r="B137" s="442">
        <v>2016</v>
      </c>
      <c r="C137" s="577">
        <v>1422070.4900000002</v>
      </c>
      <c r="D137" s="577">
        <v>278351.23000000004</v>
      </c>
      <c r="E137" s="592" t="s">
        <v>185</v>
      </c>
      <c r="F137" s="577">
        <v>4297.8999999999996</v>
      </c>
      <c r="G137" s="577">
        <v>201.19</v>
      </c>
      <c r="H137" s="592" t="str">
        <f>$H$111</f>
        <v>----</v>
      </c>
      <c r="I137" s="578">
        <v>1704920.81</v>
      </c>
      <c r="J137" s="583">
        <f t="shared" si="1"/>
        <v>0</v>
      </c>
    </row>
    <row r="138" spans="1:10" s="588" customFormat="1" ht="17.25" hidden="1" customHeight="1">
      <c r="A138" s="441">
        <v>42705</v>
      </c>
      <c r="B138" s="442">
        <v>2016</v>
      </c>
      <c r="C138" s="577">
        <v>1429728.1500000001</v>
      </c>
      <c r="D138" s="577">
        <v>278567.35000000003</v>
      </c>
      <c r="E138" s="592" t="s">
        <v>185</v>
      </c>
      <c r="F138" s="577">
        <v>3363.35</v>
      </c>
      <c r="G138" s="577">
        <v>199.2</v>
      </c>
      <c r="H138" s="592" t="s">
        <v>185</v>
      </c>
      <c r="I138" s="578">
        <v>1711858.05</v>
      </c>
      <c r="J138" s="583">
        <f t="shared" si="1"/>
        <v>0</v>
      </c>
    </row>
    <row r="139" spans="1:10" s="588" customFormat="1" ht="17.25" hidden="1" customHeight="1">
      <c r="A139" s="427">
        <v>2017</v>
      </c>
      <c r="B139" s="471">
        <v>2017</v>
      </c>
      <c r="C139" s="605"/>
      <c r="D139" s="605"/>
      <c r="E139" s="606"/>
      <c r="F139" s="605"/>
      <c r="G139" s="605"/>
      <c r="H139" s="606"/>
      <c r="I139" s="607"/>
      <c r="J139" s="583"/>
    </row>
    <row r="140" spans="1:10" s="468" customFormat="1" ht="17.25" hidden="1" customHeight="1">
      <c r="A140" s="441">
        <v>42736</v>
      </c>
      <c r="B140" s="442">
        <v>2017</v>
      </c>
      <c r="C140" s="577">
        <v>1406595.04</v>
      </c>
      <c r="D140" s="577">
        <v>277303.52</v>
      </c>
      <c r="E140" s="592" t="s">
        <v>185</v>
      </c>
      <c r="F140" s="577">
        <v>3519.47</v>
      </c>
      <c r="G140" s="577">
        <v>166.47</v>
      </c>
      <c r="H140" s="592" t="s">
        <v>185</v>
      </c>
      <c r="I140" s="578">
        <v>1687584.52</v>
      </c>
      <c r="J140" s="586">
        <f t="shared" ref="J140:J151" si="2">SUM(C140:H140)-I140</f>
        <v>-2.0000000018626451E-2</v>
      </c>
    </row>
    <row r="141" spans="1:10" s="468" customFormat="1" ht="17.25" hidden="1" customHeight="1">
      <c r="A141" s="441">
        <v>42767</v>
      </c>
      <c r="B141" s="442">
        <v>2017</v>
      </c>
      <c r="C141" s="577">
        <v>1418765.2</v>
      </c>
      <c r="D141" s="577">
        <v>279504.3</v>
      </c>
      <c r="E141" s="592" t="s">
        <v>185</v>
      </c>
      <c r="F141" s="577">
        <v>3815.55</v>
      </c>
      <c r="G141" s="577">
        <v>162.69999999999999</v>
      </c>
      <c r="H141" s="592" t="s">
        <v>185</v>
      </c>
      <c r="I141" s="578">
        <v>1702247.75</v>
      </c>
      <c r="J141" s="586">
        <f t="shared" si="2"/>
        <v>0</v>
      </c>
    </row>
    <row r="142" spans="1:10" s="468" customFormat="1" ht="17.25" hidden="1" customHeight="1">
      <c r="A142" s="441">
        <v>42795</v>
      </c>
      <c r="B142" s="442">
        <v>2017</v>
      </c>
      <c r="C142" s="577">
        <v>1451212.33</v>
      </c>
      <c r="D142" s="577">
        <v>284077.39</v>
      </c>
      <c r="E142" s="592" t="s">
        <v>185</v>
      </c>
      <c r="F142" s="577">
        <v>4269.8599999999997</v>
      </c>
      <c r="G142" s="577">
        <v>160.69</v>
      </c>
      <c r="H142" s="592" t="s">
        <v>185</v>
      </c>
      <c r="I142" s="578">
        <v>1739720.3</v>
      </c>
      <c r="J142" s="586">
        <f t="shared" si="2"/>
        <v>-2.9999999795109034E-2</v>
      </c>
    </row>
    <row r="143" spans="1:10" s="468" customFormat="1" ht="17.25" customHeight="1">
      <c r="A143" s="441">
        <v>42826</v>
      </c>
      <c r="B143" s="442">
        <v>2017</v>
      </c>
      <c r="C143" s="577">
        <v>1503766.7</v>
      </c>
      <c r="D143" s="577">
        <v>289400.15999999997</v>
      </c>
      <c r="E143" s="592" t="s">
        <v>185</v>
      </c>
      <c r="F143" s="577">
        <v>4547.16</v>
      </c>
      <c r="G143" s="577">
        <v>158.16</v>
      </c>
      <c r="H143" s="592" t="s">
        <v>185</v>
      </c>
      <c r="I143" s="578">
        <v>1797872.22</v>
      </c>
      <c r="J143" s="586">
        <f t="shared" si="2"/>
        <v>-4.0000000270083547E-2</v>
      </c>
    </row>
    <row r="144" spans="1:10" s="468" customFormat="1" ht="17.25" hidden="1" customHeight="1">
      <c r="A144" s="441">
        <v>42856</v>
      </c>
      <c r="B144" s="442">
        <v>2017</v>
      </c>
      <c r="C144" s="577">
        <v>1562599.81</v>
      </c>
      <c r="D144" s="577">
        <v>294174</v>
      </c>
      <c r="E144" s="592" t="s">
        <v>185</v>
      </c>
      <c r="F144" s="577">
        <v>4667.7700000000004</v>
      </c>
      <c r="G144" s="577">
        <v>149.63</v>
      </c>
      <c r="H144" s="592" t="s">
        <v>185</v>
      </c>
      <c r="I144" s="578">
        <v>1861591.22</v>
      </c>
      <c r="J144" s="586">
        <f t="shared" si="2"/>
        <v>-1.0000000009313226E-2</v>
      </c>
    </row>
    <row r="145" spans="1:11" s="468" customFormat="1" ht="17.25" hidden="1" customHeight="1">
      <c r="A145" s="441">
        <v>42887</v>
      </c>
      <c r="B145" s="442">
        <v>2017</v>
      </c>
      <c r="C145" s="577">
        <v>1572877.22</v>
      </c>
      <c r="D145" s="577">
        <v>297600.81</v>
      </c>
      <c r="E145" s="592" t="s">
        <v>185</v>
      </c>
      <c r="F145" s="577">
        <v>4788.8999999999996</v>
      </c>
      <c r="G145" s="577">
        <v>146.4</v>
      </c>
      <c r="H145" s="592" t="s">
        <v>185</v>
      </c>
      <c r="I145" s="578">
        <v>1875413.36</v>
      </c>
      <c r="J145" s="586">
        <f t="shared" si="2"/>
        <v>-3.0000000260770321E-2</v>
      </c>
    </row>
    <row r="146" spans="1:11" s="468" customFormat="1" ht="17.25" hidden="1" customHeight="1">
      <c r="A146" s="441">
        <v>42917</v>
      </c>
      <c r="B146" s="442">
        <v>2017</v>
      </c>
      <c r="C146" s="577">
        <v>1567066.85</v>
      </c>
      <c r="D146" s="577">
        <v>298184.46999999997</v>
      </c>
      <c r="E146" s="592" t="s">
        <v>185</v>
      </c>
      <c r="F146" s="577">
        <v>4995.42</v>
      </c>
      <c r="G146" s="577">
        <v>150.19</v>
      </c>
      <c r="H146" s="592" t="s">
        <v>185</v>
      </c>
      <c r="I146" s="578">
        <v>1870396.95</v>
      </c>
      <c r="J146" s="586">
        <f t="shared" si="2"/>
        <v>-2.0000000018626451E-2</v>
      </c>
    </row>
    <row r="147" spans="1:11" s="468" customFormat="1" ht="17.25" hidden="1" customHeight="1">
      <c r="A147" s="441">
        <v>42948</v>
      </c>
      <c r="B147" s="442">
        <v>2017</v>
      </c>
      <c r="C147" s="577">
        <v>1545358.6199999999</v>
      </c>
      <c r="D147" s="577">
        <v>297751.77</v>
      </c>
      <c r="E147" s="592" t="s">
        <v>185</v>
      </c>
      <c r="F147" s="577">
        <v>5070.95</v>
      </c>
      <c r="G147" s="577">
        <v>147.18</v>
      </c>
      <c r="H147" s="592" t="s">
        <v>185</v>
      </c>
      <c r="I147" s="578">
        <v>1848328.54</v>
      </c>
      <c r="J147" s="586">
        <f t="shared" si="2"/>
        <v>-2.0000000251457095E-2</v>
      </c>
    </row>
    <row r="148" spans="1:11" s="468" customFormat="1" ht="17.25" hidden="1" customHeight="1">
      <c r="A148" s="441">
        <v>42979</v>
      </c>
      <c r="B148" s="442">
        <v>2017</v>
      </c>
      <c r="C148" s="577">
        <v>1548399.7399999998</v>
      </c>
      <c r="D148" s="577">
        <v>299596.09000000003</v>
      </c>
      <c r="E148" s="592" t="s">
        <v>185</v>
      </c>
      <c r="F148" s="577">
        <v>4972</v>
      </c>
      <c r="G148" s="577">
        <v>139.85</v>
      </c>
      <c r="H148" s="592" t="s">
        <v>185</v>
      </c>
      <c r="I148" s="578">
        <v>1853107.71</v>
      </c>
      <c r="J148" s="586">
        <f t="shared" si="2"/>
        <v>-3.0000000027939677E-2</v>
      </c>
    </row>
    <row r="149" spans="1:11" s="468" customFormat="1" ht="17.25" hidden="1" customHeight="1">
      <c r="A149" s="441">
        <v>43009</v>
      </c>
      <c r="B149" s="442">
        <v>2017</v>
      </c>
      <c r="C149" s="577">
        <v>1544931.4600000002</v>
      </c>
      <c r="D149" s="577">
        <v>301218.14</v>
      </c>
      <c r="E149" s="592" t="s">
        <v>185</v>
      </c>
      <c r="F149" s="577">
        <v>4728.09</v>
      </c>
      <c r="G149" s="577">
        <v>136.22999999999999</v>
      </c>
      <c r="H149" s="592" t="s">
        <v>185</v>
      </c>
      <c r="I149" s="578">
        <v>1851013.95</v>
      </c>
      <c r="J149" s="583">
        <f t="shared" si="2"/>
        <v>-2.9999999795109034E-2</v>
      </c>
      <c r="K149" s="504"/>
    </row>
    <row r="150" spans="1:11" s="468" customFormat="1" ht="17.25" hidden="1" customHeight="1">
      <c r="A150" s="441">
        <v>43040</v>
      </c>
      <c r="B150" s="442">
        <v>2017</v>
      </c>
      <c r="C150" s="577">
        <v>1531208.08</v>
      </c>
      <c r="D150" s="577">
        <v>300752.19</v>
      </c>
      <c r="E150" s="592" t="s">
        <v>185</v>
      </c>
      <c r="F150" s="577">
        <v>4402.28</v>
      </c>
      <c r="G150" s="577">
        <v>135.38</v>
      </c>
      <c r="H150" s="592" t="s">
        <v>185</v>
      </c>
      <c r="I150" s="578">
        <v>1836497.95</v>
      </c>
      <c r="J150" s="583">
        <f t="shared" si="2"/>
        <v>-2.0000000018626451E-2</v>
      </c>
      <c r="K150" s="504"/>
    </row>
    <row r="151" spans="1:11" s="588" customFormat="1" ht="17.25" hidden="1" customHeight="1">
      <c r="A151" s="441">
        <v>43070</v>
      </c>
      <c r="B151" s="442">
        <v>2017</v>
      </c>
      <c r="C151" s="601">
        <v>1533825.04</v>
      </c>
      <c r="D151" s="601">
        <v>300303.38</v>
      </c>
      <c r="E151" s="602" t="s">
        <v>185</v>
      </c>
      <c r="F151" s="601">
        <v>3636.77</v>
      </c>
      <c r="G151" s="601">
        <v>135.27000000000001</v>
      </c>
      <c r="H151" s="602" t="s">
        <v>185</v>
      </c>
      <c r="I151" s="603">
        <v>1837900.5</v>
      </c>
      <c r="J151" s="586">
        <f t="shared" si="2"/>
        <v>-4.0000000037252903E-2</v>
      </c>
      <c r="K151" s="504"/>
    </row>
    <row r="152" spans="1:11" s="588" customFormat="1" ht="17.25" customHeight="1">
      <c r="A152" s="608">
        <v>2017</v>
      </c>
      <c r="B152" s="471">
        <v>2018</v>
      </c>
      <c r="C152" s="598"/>
      <c r="D152" s="598"/>
      <c r="E152" s="604"/>
      <c r="F152" s="598"/>
      <c r="G152" s="598"/>
      <c r="H152" s="604"/>
      <c r="I152" s="600"/>
      <c r="J152" s="586"/>
    </row>
    <row r="153" spans="1:11" s="468" customFormat="1" ht="17.25" customHeight="1">
      <c r="A153" s="609" t="s">
        <v>90</v>
      </c>
      <c r="B153" s="497" t="s">
        <v>90</v>
      </c>
      <c r="C153" s="610">
        <v>1511310.99</v>
      </c>
      <c r="D153" s="610">
        <v>300123.31</v>
      </c>
      <c r="E153" s="611" t="s">
        <v>185</v>
      </c>
      <c r="F153" s="610">
        <v>3523.77</v>
      </c>
      <c r="G153" s="610">
        <v>133.4</v>
      </c>
      <c r="H153" s="611" t="s">
        <v>185</v>
      </c>
      <c r="I153" s="612">
        <v>1815091.5</v>
      </c>
      <c r="J153" s="613">
        <f>SUM(C153:H153)-I153</f>
        <v>-3.0000000027939677E-2</v>
      </c>
      <c r="K153" s="588"/>
    </row>
    <row r="154" spans="1:11" s="468" customFormat="1" ht="17.25" customHeight="1">
      <c r="A154" s="609" t="s">
        <v>91</v>
      </c>
      <c r="B154" s="497" t="s">
        <v>91</v>
      </c>
      <c r="C154" s="610">
        <v>1527931.1500000001</v>
      </c>
      <c r="D154" s="610">
        <v>304318.2</v>
      </c>
      <c r="E154" s="611" t="s">
        <v>185</v>
      </c>
      <c r="F154" s="610">
        <v>3792.75</v>
      </c>
      <c r="G154" s="610">
        <v>131.35</v>
      </c>
      <c r="H154" s="611" t="s">
        <v>185</v>
      </c>
      <c r="I154" s="612">
        <v>1836173.45</v>
      </c>
      <c r="J154" s="613">
        <f>SUM(C154:H154)-I154</f>
        <v>0</v>
      </c>
    </row>
    <row r="155" spans="1:11" s="468" customFormat="1" ht="17.25" customHeight="1">
      <c r="A155" s="609" t="s">
        <v>92</v>
      </c>
      <c r="B155" s="497" t="s">
        <v>92</v>
      </c>
      <c r="C155" s="610">
        <v>1559711.55</v>
      </c>
      <c r="D155" s="610">
        <v>309770.59999999998</v>
      </c>
      <c r="E155" s="611" t="s">
        <v>185</v>
      </c>
      <c r="F155" s="610">
        <v>4210.1499999999996</v>
      </c>
      <c r="G155" s="610">
        <v>120.55</v>
      </c>
      <c r="H155" s="611" t="s">
        <v>185</v>
      </c>
      <c r="I155" s="612">
        <v>1873812.85</v>
      </c>
      <c r="J155" s="586">
        <f>SUM(C155:H155)-I155</f>
        <v>0</v>
      </c>
    </row>
    <row r="156" spans="1:11" s="468" customFormat="1" ht="17.25" customHeight="1">
      <c r="A156" s="609" t="s">
        <v>93</v>
      </c>
      <c r="B156" s="442" t="s">
        <v>93</v>
      </c>
      <c r="C156" s="601">
        <v>1610493.6600000001</v>
      </c>
      <c r="D156" s="601">
        <v>315446.52</v>
      </c>
      <c r="E156" s="614" t="s">
        <v>185</v>
      </c>
      <c r="F156" s="601">
        <v>4565.66</v>
      </c>
      <c r="G156" s="601">
        <v>115.9</v>
      </c>
      <c r="H156" s="614" t="s">
        <v>185</v>
      </c>
      <c r="I156" s="578">
        <v>1930621.76</v>
      </c>
      <c r="J156" s="615">
        <f>SUM(C156:H156)-I156</f>
        <v>-2.0000000018626451E-2</v>
      </c>
    </row>
    <row r="157" spans="1:11" s="468" customFormat="1" ht="17.25" customHeight="1">
      <c r="A157" s="609" t="s">
        <v>94</v>
      </c>
      <c r="B157" s="505" t="s">
        <v>94</v>
      </c>
      <c r="C157" s="616">
        <v>1679106.17</v>
      </c>
      <c r="D157" s="616">
        <v>320166.95</v>
      </c>
      <c r="E157" s="617" t="s">
        <v>185</v>
      </c>
      <c r="F157" s="616">
        <v>4671.95</v>
      </c>
      <c r="G157" s="616">
        <v>116.45</v>
      </c>
      <c r="H157" s="617" t="s">
        <v>185</v>
      </c>
      <c r="I157" s="618">
        <v>2004061.54</v>
      </c>
      <c r="J157" s="615">
        <f>SUM(C157:H157)-I157</f>
        <v>-2.0000000251457095E-2</v>
      </c>
    </row>
    <row r="158" spans="1:11" s="468" customFormat="1" ht="17.25" customHeight="1">
      <c r="A158" s="609" t="s">
        <v>95</v>
      </c>
      <c r="B158" s="505" t="s">
        <v>95</v>
      </c>
      <c r="C158" s="616">
        <v>1697734.3699999999</v>
      </c>
      <c r="D158" s="616">
        <v>323848.19</v>
      </c>
      <c r="E158" s="617" t="s">
        <v>185</v>
      </c>
      <c r="F158" s="616">
        <v>4864.04</v>
      </c>
      <c r="G158" s="616">
        <v>112.71</v>
      </c>
      <c r="H158" s="617" t="s">
        <v>185</v>
      </c>
      <c r="I158" s="618">
        <v>2026559.33</v>
      </c>
      <c r="J158" s="615">
        <f t="shared" ref="J158:J165" si="3">SUM(C158:H158)-I158</f>
        <v>-2.0000000251457095E-2</v>
      </c>
    </row>
    <row r="159" spans="1:11" s="468" customFormat="1" ht="17.25" customHeight="1">
      <c r="A159" s="609" t="s">
        <v>96</v>
      </c>
      <c r="B159" s="505" t="s">
        <v>96</v>
      </c>
      <c r="C159" s="616">
        <v>1690762.08</v>
      </c>
      <c r="D159" s="616">
        <v>324471.18</v>
      </c>
      <c r="E159" s="617" t="s">
        <v>185</v>
      </c>
      <c r="F159" s="616">
        <v>5103.8100000000004</v>
      </c>
      <c r="G159" s="616">
        <v>92.54</v>
      </c>
      <c r="H159" s="617" t="s">
        <v>185</v>
      </c>
      <c r="I159" s="618">
        <v>2020429.63</v>
      </c>
      <c r="J159" s="615">
        <f t="shared" si="3"/>
        <v>-1.9999999785795808E-2</v>
      </c>
    </row>
    <row r="160" spans="1:11" s="468" customFormat="1" ht="17.25" customHeight="1">
      <c r="A160" s="609" t="s">
        <v>97</v>
      </c>
      <c r="B160" s="505" t="s">
        <v>97</v>
      </c>
      <c r="C160" s="616">
        <v>1658595.76</v>
      </c>
      <c r="D160" s="616">
        <v>323507.36</v>
      </c>
      <c r="E160" s="617" t="s">
        <v>185</v>
      </c>
      <c r="F160" s="616">
        <v>5013.72</v>
      </c>
      <c r="G160" s="616">
        <v>90.54</v>
      </c>
      <c r="H160" s="617" t="s">
        <v>185</v>
      </c>
      <c r="I160" s="618">
        <v>1987207.4</v>
      </c>
      <c r="J160" s="615">
        <f t="shared" si="3"/>
        <v>-1.9999999785795808E-2</v>
      </c>
    </row>
    <row r="161" spans="1:17" s="468" customFormat="1" ht="17.25" customHeight="1">
      <c r="A161" s="609" t="s">
        <v>98</v>
      </c>
      <c r="B161" s="505" t="s">
        <v>98</v>
      </c>
      <c r="C161" s="616">
        <v>1663616.7999999998</v>
      </c>
      <c r="D161" s="616">
        <v>324637.05</v>
      </c>
      <c r="E161" s="617" t="s">
        <v>185</v>
      </c>
      <c r="F161" s="616">
        <v>4867.3500000000004</v>
      </c>
      <c r="G161" s="616">
        <v>88.4</v>
      </c>
      <c r="H161" s="617" t="s">
        <v>185</v>
      </c>
      <c r="I161" s="618">
        <v>1993209.6</v>
      </c>
      <c r="J161" s="615">
        <f t="shared" si="3"/>
        <v>0</v>
      </c>
    </row>
    <row r="162" spans="1:17" s="468" customFormat="1" ht="17.25" customHeight="1">
      <c r="A162" s="609" t="s">
        <v>99</v>
      </c>
      <c r="B162" s="505" t="s">
        <v>99</v>
      </c>
      <c r="C162" s="616">
        <v>1679274.6300000001</v>
      </c>
      <c r="D162" s="616">
        <v>326529.13</v>
      </c>
      <c r="E162" s="617" t="s">
        <v>185</v>
      </c>
      <c r="F162" s="616">
        <v>4753.8999999999996</v>
      </c>
      <c r="G162" s="616">
        <v>76.36</v>
      </c>
      <c r="H162" s="617" t="s">
        <v>185</v>
      </c>
      <c r="I162" s="618">
        <v>2010634.04</v>
      </c>
      <c r="J162" s="615">
        <f t="shared" si="3"/>
        <v>-1.9999999785795808E-2</v>
      </c>
    </row>
    <row r="163" spans="1:17" s="468" customFormat="1" ht="17.25" customHeight="1">
      <c r="A163" s="609" t="s">
        <v>100</v>
      </c>
      <c r="B163" s="505" t="s">
        <v>100</v>
      </c>
      <c r="C163" s="616">
        <v>1650745.41</v>
      </c>
      <c r="D163" s="616">
        <v>325855.8</v>
      </c>
      <c r="E163" s="617" t="s">
        <v>185</v>
      </c>
      <c r="F163" s="616">
        <v>4410.1400000000003</v>
      </c>
      <c r="G163" s="616">
        <v>68.95</v>
      </c>
      <c r="H163" s="617" t="s">
        <v>185</v>
      </c>
      <c r="I163" s="618">
        <v>1981080.33</v>
      </c>
      <c r="J163" s="583">
        <f t="shared" si="3"/>
        <v>-3.0000000260770321E-2</v>
      </c>
    </row>
    <row r="164" spans="1:17" s="588" customFormat="1" ht="17.25" customHeight="1">
      <c r="A164" s="609" t="s">
        <v>101</v>
      </c>
      <c r="B164" s="505" t="s">
        <v>101</v>
      </c>
      <c r="C164" s="616">
        <v>1662670.6400000001</v>
      </c>
      <c r="D164" s="616">
        <v>326376.11</v>
      </c>
      <c r="E164" s="617" t="s">
        <v>185</v>
      </c>
      <c r="F164" s="616">
        <v>3734.7</v>
      </c>
      <c r="G164" s="616">
        <v>67.52</v>
      </c>
      <c r="H164" s="617" t="s">
        <v>185</v>
      </c>
      <c r="I164" s="618">
        <v>1992849</v>
      </c>
      <c r="J164" s="583">
        <f t="shared" si="3"/>
        <v>-3.0000000027939677E-2</v>
      </c>
      <c r="K164" s="468"/>
    </row>
    <row r="165" spans="1:17" s="588" customFormat="1" ht="17.25" customHeight="1">
      <c r="A165" s="608">
        <v>2019</v>
      </c>
      <c r="B165" s="471">
        <v>2019</v>
      </c>
      <c r="C165" s="598"/>
      <c r="D165" s="598"/>
      <c r="E165" s="604"/>
      <c r="F165" s="598"/>
      <c r="G165" s="598"/>
      <c r="H165" s="604"/>
      <c r="I165" s="600"/>
      <c r="J165" s="615">
        <f t="shared" si="3"/>
        <v>0</v>
      </c>
    </row>
    <row r="166" spans="1:17" s="468" customFormat="1" ht="17.25" customHeight="1">
      <c r="A166" s="609" t="s">
        <v>90</v>
      </c>
      <c r="B166" s="497" t="s">
        <v>90</v>
      </c>
      <c r="C166" s="610">
        <v>1638322.7099999997</v>
      </c>
      <c r="D166" s="610">
        <v>324701.81</v>
      </c>
      <c r="E166" s="611" t="s">
        <v>185</v>
      </c>
      <c r="F166" s="610">
        <v>3609.54</v>
      </c>
      <c r="G166" s="610">
        <v>64.5</v>
      </c>
      <c r="H166" s="611" t="s">
        <v>185</v>
      </c>
      <c r="I166" s="612">
        <v>1966698.59</v>
      </c>
      <c r="J166" s="613">
        <f t="shared" ref="J166:J172" si="4">SUM(C166:H166)-I166</f>
        <v>-3.0000000260770321E-2</v>
      </c>
    </row>
    <row r="167" spans="1:17" s="468" customFormat="1" ht="17.25" customHeight="1">
      <c r="A167" s="609" t="s">
        <v>91</v>
      </c>
      <c r="B167" s="497" t="s">
        <v>91</v>
      </c>
      <c r="C167" s="610">
        <v>1654074.9</v>
      </c>
      <c r="D167" s="610">
        <v>327281.90000000002</v>
      </c>
      <c r="E167" s="611" t="s">
        <v>185</v>
      </c>
      <c r="F167" s="610">
        <v>3860.6</v>
      </c>
      <c r="G167" s="610">
        <v>62.3</v>
      </c>
      <c r="H167" s="611" t="s">
        <v>185</v>
      </c>
      <c r="I167" s="612">
        <v>1985279.7</v>
      </c>
      <c r="J167" s="613">
        <f t="shared" si="4"/>
        <v>0</v>
      </c>
      <c r="K167" s="588"/>
      <c r="L167" s="588"/>
      <c r="M167" s="588"/>
      <c r="N167" s="588"/>
      <c r="O167" s="588"/>
    </row>
    <row r="168" spans="1:17" s="468" customFormat="1" ht="17.25" customHeight="1">
      <c r="A168" s="609" t="s">
        <v>92</v>
      </c>
      <c r="B168" s="497" t="s">
        <v>92</v>
      </c>
      <c r="C168" s="610">
        <v>1690469.89</v>
      </c>
      <c r="D168" s="610">
        <v>332095.65999999997</v>
      </c>
      <c r="E168" s="611" t="s">
        <v>185</v>
      </c>
      <c r="F168" s="610">
        <v>4329.33</v>
      </c>
      <c r="G168" s="610">
        <v>62.09</v>
      </c>
      <c r="H168" s="611" t="s">
        <v>185</v>
      </c>
      <c r="I168" s="612">
        <v>2026957</v>
      </c>
      <c r="J168" s="586">
        <f t="shared" si="4"/>
        <v>-3.0000000027939677E-2</v>
      </c>
      <c r="N168" s="1219"/>
      <c r="O168" s="1219"/>
      <c r="P168" s="1219"/>
      <c r="Q168" s="1219"/>
    </row>
    <row r="169" spans="1:17" s="468" customFormat="1" ht="17.25" customHeight="1">
      <c r="A169" s="609" t="s">
        <v>93</v>
      </c>
      <c r="B169" s="442" t="s">
        <v>93</v>
      </c>
      <c r="C169" s="601">
        <v>1745321.8</v>
      </c>
      <c r="D169" s="601">
        <v>336456</v>
      </c>
      <c r="E169" s="614" t="s">
        <v>185</v>
      </c>
      <c r="F169" s="601">
        <v>4558.55</v>
      </c>
      <c r="G169" s="601">
        <v>63.45</v>
      </c>
      <c r="H169" s="614" t="s">
        <v>185</v>
      </c>
      <c r="I169" s="578">
        <v>2086399.8</v>
      </c>
      <c r="J169" s="615">
        <f t="shared" si="4"/>
        <v>0</v>
      </c>
      <c r="K169" s="588"/>
      <c r="L169" s="588"/>
      <c r="M169" s="588"/>
      <c r="N169" s="1220"/>
      <c r="O169" s="1220"/>
      <c r="P169" s="1219"/>
      <c r="Q169" s="1219"/>
    </row>
    <row r="170" spans="1:17" s="468" customFormat="1" ht="17.25" customHeight="1">
      <c r="A170" s="609" t="s">
        <v>94</v>
      </c>
      <c r="B170" s="505" t="s">
        <v>94</v>
      </c>
      <c r="C170" s="616">
        <v>1811029.1199999999</v>
      </c>
      <c r="D170" s="616">
        <v>339375.72</v>
      </c>
      <c r="E170" s="617" t="s">
        <v>185</v>
      </c>
      <c r="F170" s="616">
        <v>4682.3599999999997</v>
      </c>
      <c r="G170" s="616">
        <v>61.45</v>
      </c>
      <c r="H170" s="617" t="s">
        <v>185</v>
      </c>
      <c r="I170" s="618">
        <v>2155148.6800000002</v>
      </c>
      <c r="J170" s="615">
        <f t="shared" si="4"/>
        <v>-3.0000000260770321E-2</v>
      </c>
      <c r="N170" s="1219"/>
      <c r="O170" s="1219"/>
      <c r="P170" s="1219"/>
      <c r="Q170" s="1219"/>
    </row>
    <row r="171" spans="1:17" s="468" customFormat="1" ht="17.25" customHeight="1">
      <c r="A171" s="609" t="s">
        <v>95</v>
      </c>
      <c r="B171" s="505" t="s">
        <v>95</v>
      </c>
      <c r="C171" s="616">
        <v>1830668.0499999998</v>
      </c>
      <c r="D171" s="616">
        <v>342595.85</v>
      </c>
      <c r="E171" s="617" t="s">
        <v>185</v>
      </c>
      <c r="F171" s="616">
        <v>4947.6499999999996</v>
      </c>
      <c r="G171" s="616">
        <v>57.55</v>
      </c>
      <c r="H171" s="617" t="s">
        <v>185</v>
      </c>
      <c r="I171" s="618">
        <v>2178269.1</v>
      </c>
      <c r="J171" s="615">
        <f t="shared" si="4"/>
        <v>0</v>
      </c>
      <c r="K171" s="588"/>
      <c r="L171" s="588"/>
      <c r="M171" s="588"/>
      <c r="N171" s="1220"/>
      <c r="O171" s="1220"/>
      <c r="P171" s="1219"/>
      <c r="Q171" s="1219"/>
    </row>
    <row r="172" spans="1:17" s="468" customFormat="1" ht="17.25" customHeight="1">
      <c r="A172" s="609" t="s">
        <v>96</v>
      </c>
      <c r="B172" s="505" t="s">
        <v>96</v>
      </c>
      <c r="C172" s="616">
        <v>1822125.9000000001</v>
      </c>
      <c r="D172" s="616">
        <v>343033.21</v>
      </c>
      <c r="E172" s="617" t="s">
        <v>185</v>
      </c>
      <c r="F172" s="616">
        <v>5154.95</v>
      </c>
      <c r="G172" s="616">
        <v>53.78</v>
      </c>
      <c r="H172" s="617" t="s">
        <v>185</v>
      </c>
      <c r="I172" s="618">
        <v>2170367.86</v>
      </c>
      <c r="J172" s="615">
        <f t="shared" si="4"/>
        <v>-1.9999999552965164E-2</v>
      </c>
      <c r="N172" s="1219"/>
      <c r="O172" s="1219"/>
      <c r="P172" s="1219"/>
      <c r="Q172" s="1219"/>
    </row>
    <row r="173" spans="1:17" s="468" customFormat="1" ht="17.25" customHeight="1">
      <c r="A173" s="609" t="s">
        <v>97</v>
      </c>
      <c r="B173" s="505" t="s">
        <v>97</v>
      </c>
      <c r="C173" s="616">
        <v>1786137.56</v>
      </c>
      <c r="D173" s="616">
        <v>341541.09</v>
      </c>
      <c r="E173" s="617" t="s">
        <v>185</v>
      </c>
      <c r="F173" s="616">
        <v>5175.1400000000003</v>
      </c>
      <c r="G173" s="616">
        <v>52.66</v>
      </c>
      <c r="H173" s="617" t="s">
        <v>185</v>
      </c>
      <c r="I173" s="618">
        <v>2132906.4700000002</v>
      </c>
      <c r="J173" s="615">
        <f t="shared" ref="J173:J185" si="5">SUM(C173:H173)-I173</f>
        <v>-2.0000000018626451E-2</v>
      </c>
      <c r="K173" s="588"/>
      <c r="L173" s="588"/>
      <c r="M173" s="588"/>
      <c r="N173" s="1220"/>
      <c r="O173" s="1220"/>
      <c r="P173" s="1219"/>
      <c r="Q173" s="1219"/>
    </row>
    <row r="174" spans="1:17" s="468" customFormat="1" ht="17.25" customHeight="1">
      <c r="A174" s="609" t="s">
        <v>98</v>
      </c>
      <c r="B174" s="505" t="s">
        <v>98</v>
      </c>
      <c r="C174" s="616">
        <v>1796488.27</v>
      </c>
      <c r="D174" s="616">
        <v>343658.14</v>
      </c>
      <c r="E174" s="617" t="s">
        <v>185</v>
      </c>
      <c r="F174" s="616">
        <v>5064.8500000000004</v>
      </c>
      <c r="G174" s="616">
        <v>51.47</v>
      </c>
      <c r="H174" s="617" t="s">
        <v>185</v>
      </c>
      <c r="I174" s="618">
        <v>2145262.7599999998</v>
      </c>
      <c r="J174" s="615">
        <f t="shared" si="5"/>
        <v>-2.9999999329447746E-2</v>
      </c>
      <c r="N174" s="1219"/>
      <c r="O174" s="1219"/>
      <c r="P174" s="1219"/>
      <c r="Q174" s="1219"/>
    </row>
    <row r="175" spans="1:17" s="468" customFormat="1" ht="17.25" customHeight="1">
      <c r="A175" s="609" t="s">
        <v>99</v>
      </c>
      <c r="B175" s="505" t="s">
        <v>99</v>
      </c>
      <c r="C175" s="616">
        <v>1798918.42</v>
      </c>
      <c r="D175" s="616">
        <v>345943.69</v>
      </c>
      <c r="E175" s="617" t="s">
        <v>185</v>
      </c>
      <c r="F175" s="616">
        <v>4858.82</v>
      </c>
      <c r="G175" s="616">
        <v>50.39</v>
      </c>
      <c r="H175" s="617" t="s">
        <v>185</v>
      </c>
      <c r="I175" s="618">
        <v>2149771.34</v>
      </c>
      <c r="J175" s="615">
        <f t="shared" si="5"/>
        <v>-2.0000000018626451E-2</v>
      </c>
      <c r="K175" s="504"/>
      <c r="N175" s="1219"/>
      <c r="O175" s="1221"/>
      <c r="P175" s="1222"/>
      <c r="Q175" s="1223"/>
    </row>
    <row r="176" spans="1:17" s="468" customFormat="1" ht="17.25" customHeight="1">
      <c r="A176" s="609" t="s">
        <v>100</v>
      </c>
      <c r="B176" s="505" t="s">
        <v>100</v>
      </c>
      <c r="C176" s="616">
        <v>1773130.2</v>
      </c>
      <c r="D176" s="616">
        <v>345791.95</v>
      </c>
      <c r="E176" s="617" t="s">
        <v>185</v>
      </c>
      <c r="F176" s="616">
        <v>4490.8</v>
      </c>
      <c r="G176" s="616">
        <v>41.25</v>
      </c>
      <c r="H176" s="617" t="s">
        <v>185</v>
      </c>
      <c r="I176" s="618">
        <v>2123454.2000000002</v>
      </c>
      <c r="J176" s="583">
        <f t="shared" si="5"/>
        <v>0</v>
      </c>
      <c r="K176" s="504"/>
      <c r="N176" s="1219"/>
      <c r="O176" s="1221"/>
      <c r="P176" s="1222"/>
      <c r="Q176" s="1223"/>
    </row>
    <row r="177" spans="1:18" s="588" customFormat="1" ht="17.25" customHeight="1">
      <c r="A177" s="609" t="s">
        <v>101</v>
      </c>
      <c r="B177" s="505" t="s">
        <v>101</v>
      </c>
      <c r="C177" s="616">
        <v>1774759.32</v>
      </c>
      <c r="D177" s="616">
        <v>346375.05</v>
      </c>
      <c r="E177" s="617" t="s">
        <v>185</v>
      </c>
      <c r="F177" s="616">
        <v>3806.38</v>
      </c>
      <c r="G177" s="616">
        <v>40.72</v>
      </c>
      <c r="H177" s="617" t="s">
        <v>185</v>
      </c>
      <c r="I177" s="618">
        <v>2124981.5</v>
      </c>
      <c r="J177" s="583">
        <f t="shared" si="5"/>
        <v>-2.9999999795109034E-2</v>
      </c>
      <c r="K177" s="504"/>
      <c r="N177" s="1220"/>
      <c r="O177" s="1221"/>
      <c r="P177" s="1222"/>
      <c r="Q177" s="1223"/>
      <c r="R177" s="619"/>
    </row>
    <row r="178" spans="1:18" s="588" customFormat="1" ht="17.25" customHeight="1">
      <c r="A178" s="608">
        <v>2020</v>
      </c>
      <c r="B178" s="471">
        <v>2020</v>
      </c>
      <c r="C178" s="598"/>
      <c r="D178" s="598"/>
      <c r="E178" s="604"/>
      <c r="F178" s="598"/>
      <c r="G178" s="598"/>
      <c r="H178" s="604"/>
      <c r="I178" s="600"/>
      <c r="J178" s="615">
        <f t="shared" si="5"/>
        <v>0</v>
      </c>
      <c r="N178" s="1220"/>
      <c r="O178" s="1221"/>
      <c r="P178" s="1222"/>
      <c r="Q178" s="1223"/>
    </row>
    <row r="179" spans="1:18" s="468" customFormat="1" ht="17.25" customHeight="1">
      <c r="A179" s="609" t="s">
        <v>90</v>
      </c>
      <c r="B179" s="620" t="s">
        <v>90</v>
      </c>
      <c r="C179" s="610">
        <v>1741155.42</v>
      </c>
      <c r="D179" s="610">
        <v>345535.47</v>
      </c>
      <c r="E179" s="611" t="s">
        <v>185</v>
      </c>
      <c r="F179" s="610">
        <v>3708.71</v>
      </c>
      <c r="G179" s="610">
        <v>40</v>
      </c>
      <c r="H179" s="611" t="s">
        <v>185</v>
      </c>
      <c r="I179" s="612">
        <v>2090439.61</v>
      </c>
      <c r="J179" s="613">
        <f t="shared" si="5"/>
        <v>-1.0000000242143869E-2</v>
      </c>
      <c r="K179" s="504">
        <f>I179/I166-1</f>
        <v>6.291814141179608E-2</v>
      </c>
      <c r="N179" s="1219"/>
      <c r="O179" s="1221"/>
      <c r="P179" s="1222"/>
      <c r="Q179" s="1223"/>
      <c r="R179" s="621"/>
    </row>
    <row r="180" spans="1:18" s="468" customFormat="1" ht="17.25" customHeight="1">
      <c r="A180" s="609" t="s">
        <v>91</v>
      </c>
      <c r="B180" s="497" t="s">
        <v>91</v>
      </c>
      <c r="C180" s="610">
        <v>1764735.4500000002</v>
      </c>
      <c r="D180" s="610">
        <v>348917.7</v>
      </c>
      <c r="E180" s="611" t="s">
        <v>185</v>
      </c>
      <c r="F180" s="610">
        <v>3960.7</v>
      </c>
      <c r="G180" s="610">
        <v>40</v>
      </c>
      <c r="H180" s="611" t="s">
        <v>185</v>
      </c>
      <c r="I180" s="612">
        <v>2117653.85</v>
      </c>
      <c r="J180" s="613">
        <f>SUM(C180:H180)-I180</f>
        <v>0</v>
      </c>
      <c r="K180" s="588"/>
      <c r="L180" s="588"/>
      <c r="M180" s="588"/>
      <c r="N180" s="1220"/>
      <c r="O180" s="1221"/>
      <c r="P180" s="1222"/>
      <c r="Q180" s="1223"/>
    </row>
    <row r="181" spans="1:18" s="468" customFormat="1" ht="17.25" customHeight="1">
      <c r="A181" s="609" t="s">
        <v>92</v>
      </c>
      <c r="B181" s="497" t="s">
        <v>92</v>
      </c>
      <c r="C181" s="610">
        <v>1722010.7200000002</v>
      </c>
      <c r="D181" s="610">
        <v>347583.59</v>
      </c>
      <c r="E181" s="611" t="s">
        <v>185</v>
      </c>
      <c r="F181" s="610">
        <v>4296.04</v>
      </c>
      <c r="G181" s="610">
        <v>39</v>
      </c>
      <c r="H181" s="611" t="s">
        <v>185</v>
      </c>
      <c r="I181" s="612">
        <v>2073929.36</v>
      </c>
      <c r="J181" s="586">
        <f t="shared" si="5"/>
        <v>-9.9999997764825821E-3</v>
      </c>
      <c r="K181" s="588"/>
      <c r="N181" s="1219"/>
      <c r="O181" s="1221"/>
      <c r="P181" s="1222"/>
      <c r="Q181" s="1223"/>
      <c r="R181" s="621"/>
    </row>
    <row r="182" spans="1:18" s="468" customFormat="1" ht="17.25" customHeight="1">
      <c r="A182" s="609" t="s">
        <v>93</v>
      </c>
      <c r="B182" s="442" t="s">
        <v>93</v>
      </c>
      <c r="C182" s="601">
        <v>1627524.05</v>
      </c>
      <c r="D182" s="601">
        <v>340744.55000000005</v>
      </c>
      <c r="E182" s="614" t="s">
        <v>185</v>
      </c>
      <c r="F182" s="601">
        <v>4246.75</v>
      </c>
      <c r="G182" s="601">
        <v>36.450000000000003</v>
      </c>
      <c r="H182" s="622" t="s">
        <v>185</v>
      </c>
      <c r="I182" s="578">
        <f>SUM(C182+D182+F182+G182)</f>
        <v>1972551.8</v>
      </c>
      <c r="J182" s="615">
        <f t="shared" si="5"/>
        <v>0</v>
      </c>
      <c r="K182" s="588"/>
      <c r="L182" s="588"/>
      <c r="M182" s="588"/>
      <c r="N182" s="1220"/>
      <c r="O182" s="1221"/>
      <c r="P182" s="1222"/>
      <c r="Q182" s="1223"/>
    </row>
    <row r="183" spans="1:18" s="468" customFormat="1" ht="17.25" customHeight="1">
      <c r="A183" s="609" t="s">
        <v>94</v>
      </c>
      <c r="B183" s="609" t="s">
        <v>94</v>
      </c>
      <c r="C183" s="616"/>
      <c r="D183" s="616"/>
      <c r="E183" s="617"/>
      <c r="F183" s="616"/>
      <c r="G183" s="616"/>
      <c r="H183" s="617"/>
      <c r="I183" s="618"/>
      <c r="J183" s="615">
        <f t="shared" si="5"/>
        <v>0</v>
      </c>
      <c r="N183" s="1219"/>
      <c r="O183" s="1435"/>
      <c r="P183" s="1435"/>
      <c r="Q183" s="1224"/>
    </row>
    <row r="184" spans="1:18" s="468" customFormat="1" ht="17.25" customHeight="1">
      <c r="A184" s="609" t="s">
        <v>95</v>
      </c>
      <c r="B184" s="609" t="s">
        <v>95</v>
      </c>
      <c r="C184" s="616"/>
      <c r="D184" s="616"/>
      <c r="E184" s="617"/>
      <c r="F184" s="616"/>
      <c r="G184" s="616"/>
      <c r="H184" s="617"/>
      <c r="I184" s="618"/>
      <c r="J184" s="615">
        <f t="shared" si="5"/>
        <v>0</v>
      </c>
      <c r="K184" s="588"/>
      <c r="L184" s="588"/>
      <c r="M184" s="588"/>
      <c r="N184" s="1220"/>
      <c r="O184" s="1220"/>
      <c r="P184" s="1219"/>
      <c r="Q184" s="1219"/>
      <c r="R184" s="621"/>
    </row>
    <row r="185" spans="1:18" s="468" customFormat="1" ht="17.25" customHeight="1">
      <c r="A185" s="609" t="s">
        <v>96</v>
      </c>
      <c r="B185" s="609" t="s">
        <v>96</v>
      </c>
      <c r="C185" s="616"/>
      <c r="D185" s="616"/>
      <c r="E185" s="617"/>
      <c r="F185" s="616"/>
      <c r="G185" s="616"/>
      <c r="H185" s="617"/>
      <c r="I185" s="618"/>
      <c r="J185" s="615">
        <f t="shared" si="5"/>
        <v>0</v>
      </c>
      <c r="N185" s="1219"/>
      <c r="O185" s="1219"/>
      <c r="P185" s="1219"/>
      <c r="Q185" s="1219"/>
    </row>
    <row r="186" spans="1:18" s="468" customFormat="1" ht="17.25" customHeight="1">
      <c r="A186" s="609" t="s">
        <v>97</v>
      </c>
      <c r="B186" s="609" t="s">
        <v>97</v>
      </c>
      <c r="C186" s="616"/>
      <c r="D186" s="616"/>
      <c r="E186" s="617"/>
      <c r="F186" s="616"/>
      <c r="G186" s="616"/>
      <c r="H186" s="617"/>
      <c r="I186" s="618"/>
      <c r="J186" s="615">
        <f>SUM(C186:H186)-I186</f>
        <v>0</v>
      </c>
      <c r="K186" s="588"/>
      <c r="L186" s="588"/>
      <c r="M186" s="588"/>
      <c r="N186" s="1220"/>
      <c r="O186" s="1220"/>
      <c r="P186" s="1219"/>
      <c r="Q186" s="1219"/>
    </row>
    <row r="187" spans="1:18" s="468" customFormat="1" ht="17.25" customHeight="1">
      <c r="A187" s="609" t="s">
        <v>98</v>
      </c>
      <c r="B187" s="609" t="s">
        <v>98</v>
      </c>
      <c r="C187" s="616"/>
      <c r="D187" s="616"/>
      <c r="E187" s="617"/>
      <c r="F187" s="616"/>
      <c r="G187" s="616"/>
      <c r="H187" s="617"/>
      <c r="I187" s="618"/>
      <c r="J187" s="615">
        <f>SUM(C187:H187)-I187</f>
        <v>0</v>
      </c>
      <c r="N187" s="1219"/>
      <c r="O187" s="1219"/>
      <c r="P187" s="1219"/>
      <c r="Q187" s="1219"/>
    </row>
    <row r="188" spans="1:18" s="468" customFormat="1" ht="17.25" customHeight="1">
      <c r="A188" s="609" t="s">
        <v>99</v>
      </c>
      <c r="B188" s="609" t="s">
        <v>99</v>
      </c>
      <c r="C188" s="616"/>
      <c r="D188" s="616"/>
      <c r="E188" s="617"/>
      <c r="F188" s="616"/>
      <c r="G188" s="616"/>
      <c r="H188" s="617"/>
      <c r="I188" s="618"/>
      <c r="J188" s="615">
        <f>SUM(C188:H188)-I188</f>
        <v>0</v>
      </c>
      <c r="K188" s="504"/>
      <c r="N188" s="1219"/>
      <c r="O188" s="1219"/>
      <c r="P188" s="1219"/>
      <c r="Q188" s="1219"/>
    </row>
    <row r="189" spans="1:18" s="468" customFormat="1" ht="17.25" customHeight="1">
      <c r="A189" s="609" t="s">
        <v>100</v>
      </c>
      <c r="B189" s="609" t="s">
        <v>100</v>
      </c>
      <c r="C189" s="616"/>
      <c r="D189" s="616"/>
      <c r="E189" s="617"/>
      <c r="F189" s="616"/>
      <c r="G189" s="616"/>
      <c r="H189" s="617"/>
      <c r="I189" s="618"/>
      <c r="J189" s="583">
        <f>SUM(C189:H189)-I189</f>
        <v>0</v>
      </c>
      <c r="K189" s="504"/>
      <c r="N189" s="1219"/>
      <c r="O189" s="1219"/>
      <c r="P189" s="1219"/>
      <c r="Q189" s="1219"/>
    </row>
    <row r="190" spans="1:18" s="588" customFormat="1" ht="17.25" customHeight="1">
      <c r="A190" s="609" t="s">
        <v>101</v>
      </c>
      <c r="B190" s="609" t="s">
        <v>101</v>
      </c>
      <c r="C190" s="616"/>
      <c r="D190" s="616"/>
      <c r="E190" s="617"/>
      <c r="F190" s="616"/>
      <c r="G190" s="616"/>
      <c r="H190" s="617"/>
      <c r="I190" s="618"/>
      <c r="J190" s="583">
        <f>SUM(C190:H190)-I190</f>
        <v>0</v>
      </c>
      <c r="K190" s="504"/>
      <c r="N190" s="1220"/>
      <c r="O190" s="1220"/>
      <c r="P190" s="1220"/>
      <c r="Q190" s="1220"/>
    </row>
    <row r="191" spans="1:18" s="624" customFormat="1" ht="4.75" customHeight="1">
      <c r="A191" s="123"/>
      <c r="B191" s="131"/>
      <c r="C191" s="131"/>
      <c r="D191" s="131"/>
      <c r="E191" s="131"/>
      <c r="F191" s="131"/>
      <c r="G191" s="131"/>
      <c r="H191" s="131"/>
      <c r="I191" s="623"/>
    </row>
    <row r="192" spans="1:18" s="468" customFormat="1" ht="13" customHeight="1">
      <c r="A192" s="123"/>
      <c r="B192" s="131"/>
      <c r="C192" s="551"/>
      <c r="D192" s="551"/>
      <c r="E192" s="551"/>
      <c r="F192" s="551"/>
      <c r="G192" s="551"/>
      <c r="H192" s="625"/>
      <c r="I192" s="552"/>
      <c r="J192" s="503"/>
    </row>
    <row r="193" spans="1:17" s="468" customFormat="1" ht="13" customHeight="1">
      <c r="A193" s="123"/>
      <c r="B193" s="131"/>
      <c r="C193" s="626"/>
      <c r="D193" s="551"/>
      <c r="E193" s="551"/>
      <c r="F193" s="551"/>
      <c r="G193" s="551"/>
      <c r="H193" s="625"/>
      <c r="I193" s="627"/>
      <c r="J193" s="628"/>
      <c r="Q193" s="514"/>
    </row>
    <row r="194" spans="1:17" s="468" customFormat="1" ht="17.899999999999999" customHeight="1">
      <c r="A194" s="123"/>
      <c r="B194" s="131"/>
      <c r="C194" s="626"/>
      <c r="D194" s="551"/>
      <c r="E194" s="551"/>
      <c r="F194" s="551"/>
      <c r="G194" s="551"/>
      <c r="H194" s="625"/>
      <c r="I194" s="629"/>
      <c r="J194" s="630"/>
    </row>
    <row r="195" spans="1:17" s="462" customFormat="1" ht="21.25" customHeight="1">
      <c r="A195" s="123"/>
      <c r="B195" s="131"/>
      <c r="C195" s="626"/>
      <c r="D195" s="551"/>
      <c r="E195" s="551"/>
      <c r="F195" s="551"/>
      <c r="G195" s="551"/>
      <c r="H195" s="625"/>
      <c r="I195" s="552"/>
      <c r="J195" s="630"/>
    </row>
    <row r="196" spans="1:17" s="468" customFormat="1" ht="20.149999999999999" customHeight="1">
      <c r="A196" s="123"/>
      <c r="B196" s="131"/>
      <c r="C196" s="626"/>
      <c r="D196" s="551"/>
      <c r="E196" s="551"/>
      <c r="F196" s="551"/>
      <c r="G196" s="551"/>
      <c r="H196" s="625"/>
      <c r="I196" s="552"/>
      <c r="J196" s="631"/>
    </row>
    <row r="197" spans="1:17" s="468" customFormat="1" ht="13" customHeight="1">
      <c r="A197" s="123"/>
      <c r="B197" s="131"/>
      <c r="C197" s="626"/>
      <c r="D197" s="551"/>
      <c r="E197" s="551"/>
      <c r="F197" s="551"/>
      <c r="G197" s="551"/>
      <c r="H197" s="625"/>
      <c r="I197" s="552"/>
    </row>
    <row r="198" spans="1:17" s="468" customFormat="1" ht="17.25" customHeight="1">
      <c r="A198" s="123"/>
      <c r="B198" s="131"/>
      <c r="C198" s="626"/>
      <c r="D198" s="551"/>
      <c r="E198" s="551"/>
      <c r="F198" s="551"/>
      <c r="G198" s="551"/>
      <c r="H198" s="625"/>
      <c r="I198" s="552"/>
    </row>
    <row r="199" spans="1:17" s="462" customFormat="1" ht="17.25" customHeight="1">
      <c r="A199" s="123"/>
      <c r="B199" s="131"/>
      <c r="C199" s="626"/>
      <c r="D199" s="551"/>
      <c r="E199" s="551"/>
      <c r="F199" s="551"/>
      <c r="G199" s="551"/>
      <c r="H199" s="551"/>
      <c r="I199" s="552"/>
      <c r="J199" s="468"/>
    </row>
    <row r="200" spans="1:17" ht="19.5" customHeight="1">
      <c r="C200" s="626"/>
      <c r="J200" s="468"/>
    </row>
    <row r="201" spans="1:17" ht="19.5" customHeight="1">
      <c r="C201" s="626"/>
      <c r="J201" s="468"/>
    </row>
    <row r="202" spans="1:17" ht="19.5" customHeight="1">
      <c r="C202" s="626"/>
      <c r="J202" s="468"/>
    </row>
    <row r="203" spans="1:17">
      <c r="C203" s="626"/>
      <c r="J203" s="468"/>
    </row>
    <row r="204" spans="1:17">
      <c r="C204" s="626"/>
      <c r="J204" s="468"/>
    </row>
    <row r="205" spans="1:17">
      <c r="C205" s="626"/>
      <c r="J205" s="468"/>
    </row>
    <row r="206" spans="1:17">
      <c r="C206" s="626"/>
      <c r="J206" s="468"/>
    </row>
    <row r="207" spans="1:17" ht="17.5">
      <c r="B207" s="632"/>
      <c r="C207" s="633"/>
      <c r="D207" s="634"/>
      <c r="E207" s="635"/>
      <c r="J207" s="468"/>
    </row>
    <row r="212" spans="9:10">
      <c r="J212" s="636"/>
    </row>
    <row r="213" spans="9:10">
      <c r="I213" s="629"/>
      <c r="J213" s="637"/>
    </row>
    <row r="232" spans="2:6">
      <c r="B232" s="1225"/>
      <c r="C232" s="1226"/>
      <c r="D232" s="1226"/>
      <c r="E232" s="1226"/>
      <c r="F232" s="1226"/>
    </row>
    <row r="233" spans="2:6">
      <c r="B233" s="1225"/>
      <c r="C233" s="1226"/>
      <c r="D233" s="1226"/>
      <c r="E233" s="1226"/>
      <c r="F233" s="1226"/>
    </row>
    <row r="234" spans="2:6">
      <c r="B234" s="1225"/>
      <c r="C234" s="1226"/>
      <c r="D234" s="1226" t="s">
        <v>186</v>
      </c>
      <c r="E234" s="1226"/>
      <c r="F234" s="1226"/>
    </row>
    <row r="235" spans="2:6" ht="16.5">
      <c r="B235" s="1225"/>
      <c r="C235" s="1227" t="s">
        <v>187</v>
      </c>
      <c r="D235" s="1228">
        <v>1725530</v>
      </c>
      <c r="E235" s="1226"/>
      <c r="F235" s="1226"/>
    </row>
    <row r="236" spans="2:6" ht="14">
      <c r="B236" s="1225"/>
      <c r="C236" s="1227" t="s">
        <v>188</v>
      </c>
      <c r="D236" s="1229">
        <v>1867644</v>
      </c>
      <c r="E236" s="1226"/>
      <c r="F236" s="1226"/>
    </row>
    <row r="237" spans="2:6" ht="14">
      <c r="B237" s="1225"/>
      <c r="C237" s="1227" t="s">
        <v>189</v>
      </c>
      <c r="D237" s="1229">
        <v>2033036</v>
      </c>
      <c r="E237" s="1226"/>
      <c r="F237" s="1226"/>
    </row>
    <row r="238" spans="2:6" ht="14">
      <c r="B238" s="1225"/>
      <c r="C238" s="1227" t="s">
        <v>190</v>
      </c>
      <c r="D238" s="1229">
        <f>$I$34</f>
        <v>1938631.94</v>
      </c>
      <c r="E238" s="1226"/>
      <c r="F238" s="1226"/>
    </row>
    <row r="239" spans="2:6">
      <c r="B239" s="1225"/>
      <c r="C239" s="1227" t="s">
        <v>191</v>
      </c>
      <c r="D239" s="1230">
        <f>$I$47</f>
        <v>1848046.94</v>
      </c>
      <c r="E239" s="1226"/>
      <c r="F239" s="1226"/>
    </row>
    <row r="240" spans="2:6">
      <c r="B240" s="1225"/>
      <c r="C240" s="1227" t="s">
        <v>192</v>
      </c>
      <c r="D240" s="1230">
        <f>$I$60</f>
        <v>1814978.78</v>
      </c>
      <c r="E240" s="1226"/>
      <c r="F240" s="1226"/>
    </row>
    <row r="241" spans="1:15">
      <c r="B241" s="1225"/>
      <c r="C241" s="1227" t="s">
        <v>193</v>
      </c>
      <c r="D241" s="1230">
        <v>1738922.35</v>
      </c>
      <c r="E241" s="1226"/>
      <c r="F241" s="1226"/>
    </row>
    <row r="242" spans="1:15">
      <c r="B242" s="1225"/>
      <c r="C242" s="1227" t="s">
        <v>194</v>
      </c>
      <c r="D242" s="1230">
        <v>1708578.7136842108</v>
      </c>
      <c r="E242" s="1226"/>
      <c r="F242" s="1226"/>
    </row>
    <row r="243" spans="1:15">
      <c r="B243" s="1225"/>
      <c r="C243" s="1226"/>
      <c r="D243" s="1226"/>
      <c r="E243" s="1226"/>
      <c r="F243" s="1226"/>
    </row>
    <row r="244" spans="1:15">
      <c r="B244" s="1225"/>
      <c r="C244" s="1226"/>
      <c r="D244" s="1226"/>
      <c r="E244" s="1226"/>
      <c r="F244" s="1226"/>
    </row>
    <row r="245" spans="1:15">
      <c r="B245" s="1225"/>
      <c r="C245" s="1226"/>
      <c r="D245" s="1226"/>
      <c r="E245" s="1226"/>
      <c r="F245" s="1226"/>
    </row>
    <row r="246" spans="1:15">
      <c r="B246" s="1225"/>
      <c r="C246" s="1226"/>
      <c r="D246" s="1226"/>
      <c r="E246" s="1226"/>
      <c r="F246" s="1226"/>
    </row>
    <row r="247" spans="1:15">
      <c r="B247" s="1225"/>
      <c r="C247" s="1226"/>
      <c r="D247" s="1226"/>
      <c r="E247" s="1226"/>
      <c r="F247" s="1226"/>
    </row>
    <row r="254" spans="1:15">
      <c r="A254" s="1263"/>
      <c r="B254" s="1225"/>
      <c r="C254" s="1226"/>
      <c r="D254" s="1226"/>
      <c r="E254" s="1226"/>
      <c r="F254" s="1226"/>
      <c r="G254" s="1226"/>
      <c r="H254" s="1226"/>
      <c r="I254" s="1264"/>
      <c r="J254" s="1201"/>
      <c r="K254" s="1201"/>
      <c r="L254" s="1201"/>
      <c r="M254" s="1201"/>
      <c r="N254" s="1201"/>
      <c r="O254" s="1201"/>
    </row>
    <row r="255" spans="1:15">
      <c r="A255" s="1263"/>
      <c r="B255" s="1225"/>
      <c r="C255" s="1226"/>
      <c r="D255" s="1226"/>
      <c r="E255" s="1226"/>
      <c r="F255" s="1226"/>
      <c r="G255" s="1226"/>
      <c r="H255" s="1226"/>
      <c r="I255" s="1264"/>
      <c r="J255" s="1201"/>
      <c r="K255" s="1201"/>
      <c r="L255" s="1201"/>
      <c r="M255" s="1201"/>
      <c r="N255" s="1201"/>
      <c r="O255" s="1201"/>
    </row>
    <row r="256" spans="1:15">
      <c r="A256" s="1263"/>
      <c r="B256" s="1225"/>
      <c r="C256" s="1226"/>
      <c r="D256" s="1226"/>
      <c r="E256" s="1226"/>
      <c r="F256" s="1226"/>
      <c r="G256" s="1226"/>
      <c r="H256" s="1226"/>
      <c r="I256" s="1264"/>
      <c r="J256" s="1201"/>
      <c r="K256" s="1201"/>
      <c r="L256" s="1201"/>
      <c r="M256" s="1201"/>
      <c r="N256" s="1201"/>
      <c r="O256" s="1201"/>
    </row>
    <row r="257" spans="1:15">
      <c r="A257" s="1263"/>
      <c r="B257" s="1225"/>
      <c r="C257" s="1226"/>
      <c r="D257" s="1226"/>
      <c r="E257" s="1226"/>
      <c r="F257" s="1226"/>
      <c r="G257" s="1226"/>
      <c r="H257" s="1226"/>
      <c r="I257" s="1264"/>
      <c r="J257" s="1201"/>
      <c r="K257" s="1201"/>
      <c r="L257" s="1201"/>
      <c r="M257" s="1201"/>
      <c r="N257" s="1201"/>
      <c r="O257" s="1201"/>
    </row>
    <row r="258" spans="1:15">
      <c r="A258" s="1263"/>
      <c r="B258" s="1225"/>
      <c r="C258" s="1226"/>
      <c r="D258" s="1226"/>
      <c r="E258" s="1226"/>
      <c r="F258" s="1226"/>
      <c r="G258" s="1226"/>
      <c r="H258" s="1226"/>
      <c r="I258" s="1264"/>
      <c r="J258" s="1201"/>
      <c r="K258" s="1201"/>
      <c r="L258" s="1201"/>
      <c r="M258" s="1201"/>
      <c r="N258" s="1201"/>
      <c r="O258" s="1201"/>
    </row>
    <row r="259" spans="1:15">
      <c r="A259" s="1263"/>
      <c r="B259" s="1225"/>
      <c r="C259" s="1226"/>
      <c r="D259" s="1226"/>
      <c r="E259" s="1226"/>
      <c r="F259" s="1226"/>
      <c r="G259" s="1226"/>
      <c r="H259" s="1226"/>
      <c r="I259" s="1264"/>
      <c r="J259" s="1201"/>
      <c r="K259" s="1201"/>
      <c r="L259" s="1201"/>
      <c r="M259" s="1201"/>
      <c r="N259" s="1201"/>
      <c r="O259" s="1201"/>
    </row>
    <row r="260" spans="1:15">
      <c r="A260" s="1263"/>
      <c r="B260" s="1225"/>
      <c r="C260" s="1226"/>
      <c r="D260" s="1226"/>
      <c r="E260" s="1226"/>
      <c r="F260" s="1226"/>
      <c r="G260" s="1226"/>
      <c r="H260" s="1226"/>
      <c r="I260" s="1264"/>
      <c r="J260" s="1201"/>
      <c r="K260" s="1201"/>
      <c r="L260" s="1201"/>
      <c r="M260" s="1201"/>
      <c r="N260" s="1201"/>
      <c r="O260" s="1201"/>
    </row>
    <row r="261" spans="1:15">
      <c r="A261" s="1263"/>
      <c r="B261" s="1225"/>
      <c r="C261" s="1226"/>
      <c r="D261" s="1226"/>
      <c r="E261" s="1226"/>
      <c r="F261" s="1226"/>
      <c r="G261" s="1226"/>
      <c r="H261" s="1226"/>
      <c r="I261" s="1264"/>
      <c r="J261" s="1201"/>
      <c r="K261" s="1201"/>
      <c r="L261" s="1201"/>
      <c r="M261" s="1201"/>
      <c r="N261" s="1201"/>
      <c r="O261" s="1201"/>
    </row>
    <row r="262" spans="1:15">
      <c r="A262" s="1263"/>
      <c r="B262" s="1225"/>
      <c r="C262" s="1226"/>
      <c r="D262" s="1226"/>
      <c r="E262" s="1226"/>
      <c r="F262" s="1226"/>
      <c r="G262" s="1226"/>
      <c r="H262" s="1226"/>
      <c r="I262" s="1264"/>
      <c r="J262" s="1201"/>
      <c r="K262" s="1201"/>
      <c r="L262" s="1201"/>
      <c r="M262" s="1201"/>
      <c r="N262" s="1201"/>
      <c r="O262" s="1201"/>
    </row>
    <row r="263" spans="1:15">
      <c r="A263" s="1263"/>
      <c r="B263" s="1225"/>
      <c r="C263" s="1226"/>
      <c r="D263" s="1226"/>
      <c r="E263" s="1226"/>
      <c r="F263" s="1226"/>
      <c r="G263" s="1226"/>
      <c r="H263" s="1226"/>
      <c r="I263" s="1264"/>
      <c r="J263" s="1201"/>
      <c r="K263" s="1201"/>
      <c r="L263" s="1201"/>
      <c r="M263" s="1201"/>
      <c r="N263" s="1201"/>
      <c r="O263" s="1201"/>
    </row>
    <row r="264" spans="1:15">
      <c r="A264" s="1263"/>
      <c r="B264" s="1225"/>
      <c r="C264" s="1226"/>
      <c r="D264" s="1226"/>
      <c r="E264" s="1226"/>
      <c r="F264" s="1226"/>
      <c r="G264" s="1226"/>
      <c r="H264" s="1226"/>
      <c r="I264" s="1264"/>
      <c r="J264" s="1201"/>
      <c r="K264" s="1201"/>
      <c r="L264" s="1201"/>
      <c r="M264" s="1201"/>
      <c r="N264" s="1201"/>
      <c r="O264" s="1201"/>
    </row>
    <row r="265" spans="1:15">
      <c r="A265" s="1263"/>
      <c r="B265" s="1225"/>
      <c r="C265" s="1226"/>
      <c r="D265" s="1226"/>
      <c r="E265" s="1226"/>
      <c r="F265" s="1226"/>
      <c r="G265" s="1226"/>
      <c r="H265" s="1226"/>
      <c r="I265" s="1264"/>
      <c r="J265" s="1201"/>
      <c r="K265" s="1201"/>
      <c r="L265" s="1201"/>
      <c r="M265" s="1201"/>
      <c r="N265" s="1201"/>
      <c r="O265" s="1201"/>
    </row>
    <row r="266" spans="1:15">
      <c r="A266" s="1263"/>
      <c r="B266" s="1225"/>
      <c r="C266" s="1226"/>
      <c r="D266" s="1226"/>
      <c r="E266" s="1226"/>
      <c r="F266" s="1226"/>
      <c r="G266" s="1226"/>
      <c r="H266" s="1226"/>
      <c r="I266" s="1264"/>
      <c r="J266" s="1201"/>
      <c r="K266" s="1201"/>
      <c r="L266" s="1201"/>
      <c r="M266" s="1201"/>
      <c r="N266" s="1201"/>
      <c r="O266" s="1201"/>
    </row>
    <row r="267" spans="1:15">
      <c r="A267" s="1263"/>
      <c r="B267" s="1225"/>
      <c r="C267" s="1226"/>
      <c r="D267" s="1226"/>
      <c r="E267" s="1226"/>
      <c r="F267" s="1226"/>
      <c r="G267" s="1226"/>
      <c r="H267" s="1226"/>
      <c r="I267" s="1264"/>
      <c r="J267" s="1201"/>
      <c r="K267" s="1201"/>
      <c r="L267" s="1201"/>
      <c r="M267" s="1201"/>
      <c r="N267" s="1201"/>
      <c r="O267" s="1201"/>
    </row>
    <row r="268" spans="1:15">
      <c r="A268" s="1263"/>
      <c r="B268" s="1225"/>
      <c r="C268" s="1226"/>
      <c r="D268" s="1226"/>
      <c r="E268" s="1226"/>
      <c r="F268" s="1226"/>
      <c r="G268" s="1226"/>
      <c r="H268" s="1226"/>
      <c r="I268" s="1264"/>
      <c r="J268" s="1201"/>
      <c r="K268" s="1201"/>
      <c r="L268" s="1201"/>
      <c r="M268" s="1201"/>
      <c r="N268" s="1201"/>
      <c r="O268" s="1201"/>
    </row>
    <row r="269" spans="1:15">
      <c r="A269" s="1263"/>
      <c r="B269" s="1225"/>
      <c r="C269" s="1226"/>
      <c r="D269" s="1226"/>
      <c r="E269" s="1226"/>
      <c r="F269" s="1226"/>
      <c r="G269" s="1226"/>
      <c r="H269" s="1226"/>
      <c r="I269" s="1264"/>
      <c r="J269" s="1201"/>
      <c r="K269" s="1201"/>
      <c r="L269" s="1201"/>
      <c r="M269" s="1201"/>
      <c r="N269" s="1201"/>
      <c r="O269" s="1201"/>
    </row>
    <row r="270" spans="1:15">
      <c r="A270" s="1263"/>
      <c r="B270" s="1225"/>
      <c r="C270" s="1226"/>
      <c r="D270" s="1226"/>
      <c r="E270" s="1226"/>
      <c r="F270" s="1226"/>
      <c r="G270" s="1226"/>
      <c r="H270" s="1226"/>
      <c r="I270" s="1264"/>
      <c r="J270" s="1201"/>
      <c r="K270" s="1201"/>
      <c r="L270" s="1201"/>
      <c r="M270" s="1201"/>
      <c r="N270" s="1201"/>
      <c r="O270" s="1201"/>
    </row>
    <row r="271" spans="1:15">
      <c r="A271" s="1263"/>
      <c r="B271" s="1225"/>
      <c r="C271" s="1226"/>
      <c r="D271" s="1226"/>
      <c r="E271" s="1226" t="s">
        <v>195</v>
      </c>
      <c r="F271" s="1226" t="s">
        <v>196</v>
      </c>
      <c r="G271" s="1226"/>
      <c r="H271" s="1226"/>
      <c r="I271" s="1264"/>
      <c r="J271" s="1201"/>
      <c r="K271" s="1201"/>
      <c r="L271" s="1201"/>
      <c r="M271" s="1201"/>
      <c r="N271" s="1201"/>
      <c r="O271" s="1201"/>
    </row>
    <row r="272" spans="1:15">
      <c r="A272" s="1263"/>
      <c r="B272" s="1225"/>
      <c r="C272" s="1226"/>
      <c r="D272" s="1265">
        <v>40178</v>
      </c>
      <c r="E272" s="1230">
        <v>1848046.94</v>
      </c>
      <c r="F272" s="1230"/>
      <c r="G272" s="1226"/>
      <c r="H272" s="1226"/>
      <c r="I272" s="1264"/>
      <c r="J272" s="1201"/>
      <c r="K272" s="1201"/>
      <c r="L272" s="1201"/>
      <c r="M272" s="1201"/>
      <c r="N272" s="1201"/>
      <c r="O272" s="1201"/>
    </row>
    <row r="273" spans="1:15">
      <c r="A273" s="1263"/>
      <c r="B273" s="1225"/>
      <c r="C273" s="1226"/>
      <c r="D273" s="1266" t="s">
        <v>14</v>
      </c>
      <c r="E273" s="1230">
        <f t="shared" ref="E273:E282" si="6">I88</f>
        <v>1600355</v>
      </c>
      <c r="F273" s="1230"/>
      <c r="G273" s="1226"/>
      <c r="H273" s="1226"/>
      <c r="I273" s="1264"/>
      <c r="J273" s="1201"/>
      <c r="K273" s="1201"/>
      <c r="L273" s="1201"/>
      <c r="M273" s="1201"/>
      <c r="N273" s="1201"/>
      <c r="O273" s="1201"/>
    </row>
    <row r="274" spans="1:15">
      <c r="A274" s="1263"/>
      <c r="B274" s="1225"/>
      <c r="C274" s="1226"/>
      <c r="D274" s="1266">
        <f t="shared" ref="D274:D284" si="7">B37</f>
        <v>2009</v>
      </c>
      <c r="E274" s="1230">
        <f t="shared" si="6"/>
        <v>1596391.35</v>
      </c>
      <c r="F274" s="1226"/>
      <c r="G274" s="1226"/>
      <c r="H274" s="1226"/>
      <c r="I274" s="1264"/>
      <c r="J274" s="1201"/>
      <c r="K274" s="1201"/>
      <c r="L274" s="1201"/>
      <c r="M274" s="1201"/>
      <c r="N274" s="1201"/>
      <c r="O274" s="1201"/>
    </row>
    <row r="275" spans="1:15">
      <c r="A275" s="1263"/>
      <c r="B275" s="1225"/>
      <c r="C275" s="1226"/>
      <c r="D275" s="1266">
        <f t="shared" si="7"/>
        <v>2009</v>
      </c>
      <c r="E275" s="1230">
        <f t="shared" si="6"/>
        <v>1604137.58</v>
      </c>
      <c r="F275" s="1226"/>
      <c r="G275" s="1226"/>
      <c r="H275" s="1226"/>
      <c r="I275" s="1264"/>
      <c r="J275" s="1201"/>
      <c r="K275" s="1201"/>
      <c r="L275" s="1201"/>
      <c r="M275" s="1201"/>
      <c r="N275" s="1201"/>
      <c r="O275" s="1201"/>
    </row>
    <row r="276" spans="1:15">
      <c r="A276" s="1263"/>
      <c r="B276" s="1225"/>
      <c r="C276" s="1226"/>
      <c r="D276" s="1266">
        <f t="shared" si="7"/>
        <v>2009</v>
      </c>
      <c r="E276" s="1230">
        <f t="shared" si="6"/>
        <v>1619275.33</v>
      </c>
      <c r="F276" s="1226"/>
      <c r="G276" s="1226"/>
      <c r="H276" s="1226"/>
      <c r="I276" s="1264"/>
      <c r="J276" s="1201"/>
      <c r="K276" s="1201"/>
      <c r="L276" s="1201"/>
      <c r="M276" s="1201"/>
      <c r="N276" s="1201"/>
      <c r="O276" s="1201"/>
    </row>
    <row r="277" spans="1:15">
      <c r="A277" s="1263"/>
      <c r="B277" s="1225"/>
      <c r="C277" s="1226"/>
      <c r="D277" s="1266">
        <f t="shared" si="7"/>
        <v>2009</v>
      </c>
      <c r="E277" s="1230">
        <f t="shared" si="6"/>
        <v>1651390.14</v>
      </c>
      <c r="F277" s="1226"/>
      <c r="G277" s="1226"/>
      <c r="H277" s="1226"/>
      <c r="I277" s="1264"/>
      <c r="J277" s="1201"/>
      <c r="K277" s="1201"/>
      <c r="L277" s="1201"/>
      <c r="M277" s="1201"/>
      <c r="N277" s="1201"/>
      <c r="O277" s="1201"/>
    </row>
    <row r="278" spans="1:15">
      <c r="A278" s="1263"/>
      <c r="B278" s="1225"/>
      <c r="C278" s="1226"/>
      <c r="D278" s="1266">
        <f t="shared" si="7"/>
        <v>2009</v>
      </c>
      <c r="E278" s="1230">
        <f t="shared" si="6"/>
        <v>1641822.2</v>
      </c>
      <c r="F278" s="1226"/>
      <c r="G278" s="1226"/>
      <c r="H278" s="1226"/>
      <c r="I278" s="1264"/>
      <c r="J278" s="1201"/>
      <c r="K278" s="1201"/>
      <c r="L278" s="1201"/>
      <c r="M278" s="1201"/>
      <c r="N278" s="1201"/>
      <c r="O278" s="1201"/>
    </row>
    <row r="279" spans="1:15">
      <c r="A279" s="1263"/>
      <c r="B279" s="1225"/>
      <c r="C279" s="1226"/>
      <c r="D279" s="1266">
        <f t="shared" si="7"/>
        <v>2009</v>
      </c>
      <c r="E279" s="1230">
        <f t="shared" si="6"/>
        <v>1632903.07</v>
      </c>
      <c r="F279" s="1226"/>
      <c r="G279" s="1226"/>
      <c r="H279" s="1226"/>
      <c r="I279" s="1264"/>
      <c r="J279" s="1201"/>
      <c r="K279" s="1201"/>
      <c r="L279" s="1201"/>
      <c r="M279" s="1201"/>
      <c r="N279" s="1201"/>
      <c r="O279" s="1201"/>
    </row>
    <row r="280" spans="1:15">
      <c r="A280" s="1263"/>
      <c r="B280" s="1225"/>
      <c r="C280" s="1226"/>
      <c r="D280" s="1266">
        <f t="shared" si="7"/>
        <v>2009</v>
      </c>
      <c r="E280" s="1230">
        <f t="shared" si="6"/>
        <v>1607608.8</v>
      </c>
      <c r="F280" s="1226"/>
      <c r="G280" s="1226"/>
      <c r="H280" s="1226"/>
      <c r="I280" s="1264"/>
      <c r="J280" s="1201"/>
      <c r="K280" s="1201"/>
      <c r="L280" s="1201"/>
      <c r="M280" s="1201"/>
      <c r="N280" s="1201"/>
      <c r="O280" s="1201"/>
    </row>
    <row r="281" spans="1:15">
      <c r="A281" s="1263"/>
      <c r="B281" s="1225"/>
      <c r="C281" s="1226"/>
      <c r="D281" s="1266">
        <f t="shared" si="7"/>
        <v>2009</v>
      </c>
      <c r="E281" s="1230">
        <f t="shared" si="6"/>
        <v>1596285.62</v>
      </c>
      <c r="F281" s="1226"/>
      <c r="G281" s="1226"/>
      <c r="H281" s="1226"/>
      <c r="I281" s="1264"/>
      <c r="J281" s="1201"/>
      <c r="K281" s="1201"/>
      <c r="L281" s="1201"/>
      <c r="M281" s="1201"/>
      <c r="N281" s="1201"/>
      <c r="O281" s="1201"/>
    </row>
    <row r="282" spans="1:15">
      <c r="A282" s="1263"/>
      <c r="B282" s="1225"/>
      <c r="C282" s="1226"/>
      <c r="D282" s="1266">
        <f t="shared" si="7"/>
        <v>2009</v>
      </c>
      <c r="E282" s="1230">
        <f t="shared" si="6"/>
        <v>1590436.47</v>
      </c>
      <c r="F282" s="1226"/>
      <c r="G282" s="1226"/>
      <c r="H282" s="1226"/>
      <c r="I282" s="1264"/>
      <c r="J282" s="1201"/>
      <c r="K282" s="1201"/>
      <c r="L282" s="1201"/>
      <c r="M282" s="1201"/>
      <c r="N282" s="1201"/>
      <c r="O282" s="1201"/>
    </row>
    <row r="283" spans="1:15">
      <c r="A283" s="1263"/>
      <c r="B283" s="1225"/>
      <c r="C283" s="1226"/>
      <c r="D283" s="1266">
        <f t="shared" si="7"/>
        <v>2009</v>
      </c>
      <c r="E283" s="1230"/>
      <c r="F283" s="1226"/>
      <c r="G283" s="1226"/>
      <c r="H283" s="1226"/>
      <c r="I283" s="1264"/>
      <c r="J283" s="1201"/>
      <c r="K283" s="1201"/>
      <c r="L283" s="1201"/>
      <c r="M283" s="1201"/>
      <c r="N283" s="1201"/>
      <c r="O283" s="1201"/>
    </row>
    <row r="284" spans="1:15">
      <c r="A284" s="1263"/>
      <c r="B284" s="1225"/>
      <c r="C284" s="1226"/>
      <c r="D284" s="1266">
        <f t="shared" si="7"/>
        <v>2009</v>
      </c>
      <c r="E284" s="1230"/>
      <c r="F284" s="1226"/>
      <c r="G284" s="1226"/>
      <c r="H284" s="1226"/>
      <c r="I284" s="1264"/>
      <c r="J284" s="1201"/>
      <c r="K284" s="1201"/>
      <c r="L284" s="1201"/>
      <c r="M284" s="1201"/>
      <c r="N284" s="1201"/>
      <c r="O284" s="1201"/>
    </row>
    <row r="285" spans="1:15">
      <c r="A285" s="1263"/>
      <c r="B285" s="1225"/>
      <c r="C285" s="1226"/>
      <c r="D285" s="1226"/>
      <c r="E285" s="1226"/>
      <c r="F285" s="1226"/>
      <c r="G285" s="1226"/>
      <c r="H285" s="1226"/>
      <c r="I285" s="1264"/>
      <c r="J285" s="1201"/>
      <c r="K285" s="1201"/>
      <c r="L285" s="1201"/>
      <c r="M285" s="1201"/>
      <c r="N285" s="1201"/>
      <c r="O285" s="1201"/>
    </row>
    <row r="286" spans="1:15">
      <c r="A286" s="1263"/>
      <c r="B286" s="1225"/>
      <c r="C286" s="1226"/>
      <c r="D286" s="1226"/>
      <c r="E286" s="1226"/>
      <c r="F286" s="1226"/>
      <c r="G286" s="1226"/>
      <c r="H286" s="1226"/>
      <c r="I286" s="1264"/>
      <c r="J286" s="1201"/>
      <c r="K286" s="1201"/>
      <c r="L286" s="1201"/>
      <c r="M286" s="1201"/>
      <c r="N286" s="1201"/>
      <c r="O286" s="1201"/>
    </row>
    <row r="287" spans="1:15">
      <c r="A287" s="1263"/>
      <c r="B287" s="1225"/>
      <c r="C287" s="1226"/>
      <c r="D287" s="1226"/>
      <c r="E287" s="1226"/>
      <c r="F287" s="1226"/>
      <c r="G287" s="1226"/>
      <c r="H287" s="1226"/>
      <c r="I287" s="1264"/>
      <c r="J287" s="1201"/>
      <c r="K287" s="1201"/>
      <c r="L287" s="1201"/>
      <c r="M287" s="1201"/>
      <c r="N287" s="1201"/>
      <c r="O287" s="1201"/>
    </row>
    <row r="288" spans="1:15">
      <c r="A288" s="1263"/>
      <c r="B288" s="1225"/>
      <c r="C288" s="1226"/>
      <c r="D288" s="1226"/>
      <c r="E288" s="1226"/>
      <c r="F288" s="1226"/>
      <c r="G288" s="1226"/>
      <c r="H288" s="1226"/>
      <c r="I288" s="1264"/>
      <c r="J288" s="1201"/>
      <c r="K288" s="1201"/>
      <c r="L288" s="1201"/>
      <c r="M288" s="1201"/>
      <c r="N288" s="1201"/>
      <c r="O288" s="1201"/>
    </row>
    <row r="289" spans="1:15">
      <c r="A289" s="1263"/>
      <c r="B289" s="1225"/>
      <c r="C289" s="1226"/>
      <c r="D289" s="1226"/>
      <c r="E289" s="1226"/>
      <c r="F289" s="1226"/>
      <c r="G289" s="1226"/>
      <c r="H289" s="1226"/>
      <c r="I289" s="1264"/>
      <c r="J289" s="1201"/>
      <c r="K289" s="1201"/>
      <c r="L289" s="1201"/>
      <c r="M289" s="1201"/>
      <c r="N289" s="1201"/>
      <c r="O289" s="1201"/>
    </row>
    <row r="290" spans="1:15">
      <c r="A290" s="1263"/>
      <c r="B290" s="1225"/>
      <c r="C290" s="1226"/>
      <c r="D290" s="1226"/>
      <c r="E290" s="1226"/>
      <c r="F290" s="1226"/>
      <c r="G290" s="1226"/>
      <c r="H290" s="1226"/>
      <c r="I290" s="1264"/>
      <c r="J290" s="1201"/>
      <c r="K290" s="1201"/>
      <c r="L290" s="1201"/>
      <c r="M290" s="1201"/>
      <c r="N290" s="1201"/>
      <c r="O290" s="1201"/>
    </row>
    <row r="291" spans="1:15">
      <c r="A291" s="1263"/>
      <c r="B291" s="1225"/>
      <c r="C291" s="1226"/>
      <c r="D291" s="1226"/>
      <c r="E291" s="1226"/>
      <c r="F291" s="1226"/>
      <c r="G291" s="1226"/>
      <c r="H291" s="1226"/>
      <c r="I291" s="1264"/>
      <c r="J291" s="1201"/>
      <c r="K291" s="1201"/>
      <c r="L291" s="1201"/>
      <c r="M291" s="1201"/>
      <c r="N291" s="1201"/>
      <c r="O291" s="1201"/>
    </row>
    <row r="292" spans="1:15">
      <c r="A292" s="1263"/>
      <c r="B292" s="1225"/>
      <c r="C292" s="1226"/>
      <c r="D292" s="1226"/>
      <c r="E292" s="1226"/>
      <c r="F292" s="1226"/>
      <c r="G292" s="1226"/>
      <c r="H292" s="1226"/>
      <c r="I292" s="1264"/>
      <c r="J292" s="1201"/>
      <c r="K292" s="1201"/>
      <c r="L292" s="1201"/>
      <c r="M292" s="1201"/>
      <c r="N292" s="1201"/>
      <c r="O292" s="1201"/>
    </row>
    <row r="293" spans="1:15">
      <c r="A293" s="1263"/>
      <c r="B293" s="1225"/>
      <c r="C293" s="1226"/>
      <c r="D293" s="1226"/>
      <c r="E293" s="1226"/>
      <c r="F293" s="1226"/>
      <c r="G293" s="1226"/>
      <c r="H293" s="1226"/>
      <c r="I293" s="1264"/>
      <c r="J293" s="1201"/>
      <c r="K293" s="1201"/>
      <c r="L293" s="1201"/>
      <c r="M293" s="1201"/>
      <c r="N293" s="1201"/>
      <c r="O293" s="1201"/>
    </row>
    <row r="294" spans="1:15">
      <c r="A294" s="1263"/>
      <c r="B294" s="1225"/>
      <c r="C294" s="1226"/>
      <c r="D294" s="1226"/>
      <c r="E294" s="1226"/>
      <c r="F294" s="1226"/>
      <c r="G294" s="1226"/>
      <c r="H294" s="1226"/>
      <c r="I294" s="1264"/>
      <c r="J294" s="1201"/>
      <c r="K294" s="1201"/>
      <c r="L294" s="1201"/>
      <c r="M294" s="1201"/>
      <c r="N294" s="1201"/>
      <c r="O294" s="1201"/>
    </row>
    <row r="295" spans="1:15">
      <c r="A295" s="1263"/>
      <c r="B295" s="1225"/>
      <c r="C295" s="1226"/>
      <c r="D295" s="1226"/>
      <c r="E295" s="1226"/>
      <c r="F295" s="1226"/>
      <c r="G295" s="1226"/>
      <c r="H295" s="1226"/>
      <c r="I295" s="1264"/>
      <c r="J295" s="1201"/>
      <c r="K295" s="1201"/>
      <c r="L295" s="1201"/>
      <c r="M295" s="1201"/>
      <c r="N295" s="1201"/>
      <c r="O295" s="1201"/>
    </row>
    <row r="296" spans="1:15">
      <c r="A296" s="1263"/>
      <c r="B296" s="1225"/>
      <c r="C296" s="1226"/>
      <c r="D296" s="1226"/>
      <c r="E296" s="1226"/>
      <c r="F296" s="1226"/>
      <c r="G296" s="1226"/>
      <c r="H296" s="1226"/>
      <c r="I296" s="1264"/>
      <c r="J296" s="1201"/>
      <c r="K296" s="1201"/>
      <c r="L296" s="1201"/>
      <c r="M296" s="1201"/>
      <c r="N296" s="1201"/>
      <c r="O296" s="1201"/>
    </row>
    <row r="297" spans="1:15">
      <c r="A297" s="1263"/>
      <c r="B297" s="1225"/>
      <c r="C297" s="1226"/>
      <c r="D297" s="1226"/>
      <c r="E297" s="1226"/>
      <c r="F297" s="1226"/>
      <c r="G297" s="1226"/>
      <c r="H297" s="1226"/>
      <c r="I297" s="1264"/>
      <c r="J297" s="1201"/>
      <c r="K297" s="1201"/>
      <c r="L297" s="1201"/>
      <c r="M297" s="1201"/>
      <c r="N297" s="1201"/>
      <c r="O297" s="1201"/>
    </row>
    <row r="298" spans="1:15">
      <c r="A298" s="1263"/>
      <c r="B298" s="1225"/>
      <c r="C298" s="1226"/>
      <c r="D298" s="1226"/>
      <c r="E298" s="1226"/>
      <c r="F298" s="1226"/>
      <c r="G298" s="1226"/>
      <c r="H298" s="1226"/>
      <c r="I298" s="1264"/>
      <c r="J298" s="1201"/>
      <c r="K298" s="1201"/>
      <c r="L298" s="1201"/>
      <c r="M298" s="1201"/>
      <c r="N298" s="1201"/>
      <c r="O298" s="1201"/>
    </row>
    <row r="299" spans="1:15">
      <c r="A299" s="1263"/>
      <c r="B299" s="1225"/>
      <c r="C299" s="1226"/>
      <c r="D299" s="1226"/>
      <c r="E299" s="1226"/>
      <c r="F299" s="1226"/>
      <c r="G299" s="1226"/>
      <c r="H299" s="1226"/>
      <c r="I299" s="1264"/>
      <c r="J299" s="1201"/>
      <c r="K299" s="1201"/>
      <c r="L299" s="1201"/>
      <c r="M299" s="1201"/>
      <c r="N299" s="1201"/>
      <c r="O299" s="1201"/>
    </row>
    <row r="300" spans="1:15">
      <c r="A300" s="1263"/>
      <c r="B300" s="1225"/>
      <c r="C300" s="1226"/>
      <c r="D300" s="1226"/>
      <c r="E300" s="1226"/>
      <c r="F300" s="1226"/>
      <c r="G300" s="1226"/>
      <c r="H300" s="1226"/>
      <c r="I300" s="1264"/>
      <c r="J300" s="1201"/>
      <c r="K300" s="1201"/>
      <c r="L300" s="1201"/>
      <c r="M300" s="1201"/>
      <c r="N300" s="1201"/>
      <c r="O300" s="1201"/>
    </row>
    <row r="301" spans="1:15">
      <c r="A301" s="1263"/>
      <c r="B301" s="1225"/>
      <c r="C301" s="1226"/>
      <c r="D301" s="1226"/>
      <c r="E301" s="1226"/>
      <c r="F301" s="1226"/>
      <c r="G301" s="1226"/>
      <c r="H301" s="1226"/>
      <c r="I301" s="1264"/>
      <c r="J301" s="1201"/>
      <c r="K301" s="1201"/>
      <c r="L301" s="1201"/>
      <c r="M301" s="1201"/>
      <c r="N301" s="1201"/>
      <c r="O301" s="1201"/>
    </row>
    <row r="302" spans="1:15">
      <c r="A302" s="1263"/>
      <c r="B302" s="1225"/>
      <c r="C302" s="1226"/>
      <c r="D302" s="1226"/>
      <c r="E302" s="1226"/>
      <c r="F302" s="1226"/>
      <c r="G302" s="1226"/>
      <c r="H302" s="1226"/>
      <c r="I302" s="1264"/>
      <c r="J302" s="1201"/>
      <c r="K302" s="1201"/>
      <c r="L302" s="1201"/>
      <c r="M302" s="1201"/>
      <c r="N302" s="1201"/>
      <c r="O302" s="1201"/>
    </row>
    <row r="303" spans="1:15">
      <c r="A303" s="1263"/>
      <c r="B303" s="1225"/>
      <c r="C303" s="1226"/>
      <c r="D303" s="1226"/>
      <c r="E303" s="1226"/>
      <c r="F303" s="1226"/>
      <c r="G303" s="1226"/>
      <c r="H303" s="1226"/>
      <c r="I303" s="1264"/>
      <c r="J303" s="1201"/>
      <c r="K303" s="1201"/>
      <c r="L303" s="1201"/>
      <c r="M303" s="1201"/>
      <c r="N303" s="1201"/>
      <c r="O303" s="1201"/>
    </row>
    <row r="304" spans="1:15">
      <c r="A304" s="1263"/>
      <c r="B304" s="1225"/>
      <c r="C304" s="1226"/>
      <c r="D304" s="1226"/>
      <c r="E304" s="1226"/>
      <c r="F304" s="1226"/>
      <c r="G304" s="1226"/>
      <c r="H304" s="1226"/>
      <c r="I304" s="1264"/>
      <c r="J304" s="1201"/>
      <c r="K304" s="1201"/>
      <c r="L304" s="1201"/>
      <c r="M304" s="1201"/>
      <c r="N304" s="1201"/>
      <c r="O304" s="1201"/>
    </row>
    <row r="305" spans="1:15">
      <c r="A305" s="1263"/>
      <c r="B305" s="1225"/>
      <c r="C305" s="1226"/>
      <c r="D305" s="1226"/>
      <c r="E305" s="1226"/>
      <c r="F305" s="1226"/>
      <c r="G305" s="1226"/>
      <c r="H305" s="1226"/>
      <c r="I305" s="1264"/>
      <c r="J305" s="1201"/>
      <c r="K305" s="1201"/>
      <c r="L305" s="1201"/>
      <c r="M305" s="1201"/>
      <c r="N305" s="1201"/>
      <c r="O305" s="1201"/>
    </row>
    <row r="306" spans="1:15">
      <c r="A306" s="1263"/>
      <c r="B306" s="1225"/>
      <c r="C306" s="1226"/>
      <c r="D306" s="1226"/>
      <c r="E306" s="1226"/>
      <c r="F306" s="1226"/>
      <c r="G306" s="1226"/>
      <c r="H306" s="1226"/>
      <c r="I306" s="1264"/>
      <c r="J306" s="1201"/>
      <c r="K306" s="1201"/>
      <c r="L306" s="1201"/>
      <c r="M306" s="1201"/>
      <c r="N306" s="1201"/>
      <c r="O306" s="1201"/>
    </row>
    <row r="307" spans="1:15">
      <c r="A307" s="1263"/>
      <c r="B307" s="1225"/>
      <c r="C307" s="1226"/>
      <c r="D307" s="1226"/>
      <c r="E307" s="1226"/>
      <c r="F307" s="1226"/>
      <c r="G307" s="1226"/>
      <c r="H307" s="1226"/>
      <c r="I307" s="1264"/>
      <c r="J307" s="1201"/>
      <c r="K307" s="1201"/>
      <c r="L307" s="1201"/>
      <c r="M307" s="1201"/>
      <c r="N307" s="1201"/>
      <c r="O307" s="1201"/>
    </row>
    <row r="308" spans="1:15">
      <c r="A308" s="1263"/>
      <c r="B308" s="1225"/>
      <c r="C308" s="1226"/>
      <c r="D308" s="1226"/>
      <c r="E308" s="1226"/>
      <c r="F308" s="1226"/>
      <c r="G308" s="1226"/>
      <c r="H308" s="1226"/>
      <c r="I308" s="1264"/>
      <c r="J308" s="1201"/>
      <c r="K308" s="1201"/>
      <c r="L308" s="1201"/>
      <c r="M308" s="1201"/>
      <c r="N308" s="1201"/>
      <c r="O308" s="1201"/>
    </row>
    <row r="309" spans="1:15">
      <c r="A309" s="1263"/>
      <c r="B309" s="1225"/>
      <c r="C309" s="1226"/>
      <c r="D309" s="1226"/>
      <c r="E309" s="1226"/>
      <c r="F309" s="1226"/>
      <c r="G309" s="1226"/>
      <c r="H309" s="1226"/>
      <c r="I309" s="1264"/>
      <c r="J309" s="1201"/>
      <c r="K309" s="1201"/>
      <c r="L309" s="1201"/>
      <c r="M309" s="1201"/>
      <c r="N309" s="1201"/>
      <c r="O309" s="1201"/>
    </row>
    <row r="310" spans="1:15">
      <c r="A310" s="1263"/>
      <c r="B310" s="1225"/>
      <c r="C310" s="1226"/>
      <c r="D310" s="1226"/>
      <c r="E310" s="1226"/>
      <c r="F310" s="1226"/>
      <c r="G310" s="1226"/>
      <c r="H310" s="1226"/>
      <c r="I310" s="1264"/>
      <c r="J310" s="1201"/>
      <c r="K310" s="1201"/>
      <c r="L310" s="1201"/>
      <c r="M310" s="1201"/>
      <c r="N310" s="1201"/>
      <c r="O310" s="1201"/>
    </row>
    <row r="311" spans="1:15">
      <c r="A311" s="1263"/>
      <c r="B311" s="1225"/>
      <c r="C311" s="1226"/>
      <c r="D311" s="1226"/>
      <c r="E311" s="1226"/>
      <c r="F311" s="1226"/>
      <c r="G311" s="1226"/>
      <c r="H311" s="1226"/>
      <c r="I311" s="1264"/>
      <c r="J311" s="1201"/>
      <c r="K311" s="1201"/>
      <c r="L311" s="1201"/>
      <c r="M311" s="1201"/>
      <c r="N311" s="1201"/>
      <c r="O311" s="1201"/>
    </row>
    <row r="312" spans="1:15">
      <c r="A312" s="1263"/>
      <c r="B312" s="1225"/>
      <c r="C312" s="1226"/>
      <c r="D312" s="1226"/>
      <c r="E312" s="1226"/>
      <c r="F312" s="1226"/>
      <c r="G312" s="1226"/>
      <c r="H312" s="1226"/>
      <c r="I312" s="1264"/>
      <c r="J312" s="1201"/>
      <c r="K312" s="1201"/>
      <c r="L312" s="1201"/>
      <c r="M312" s="1201"/>
      <c r="N312" s="1201"/>
      <c r="O312" s="1201"/>
    </row>
    <row r="313" spans="1:15">
      <c r="A313" s="1263"/>
      <c r="B313" s="1225"/>
      <c r="C313" s="1226"/>
      <c r="D313" s="1226"/>
      <c r="E313" s="1226"/>
      <c r="F313" s="1226"/>
      <c r="G313" s="1226"/>
      <c r="H313" s="1226"/>
      <c r="I313" s="1264"/>
      <c r="J313" s="1201"/>
      <c r="K313" s="1201"/>
      <c r="L313" s="1201"/>
      <c r="M313" s="1201"/>
      <c r="N313" s="1201"/>
      <c r="O313" s="1201"/>
    </row>
    <row r="314" spans="1:15">
      <c r="A314" s="1263"/>
      <c r="B314" s="1225"/>
      <c r="C314" s="1226"/>
      <c r="D314" s="1226"/>
      <c r="E314" s="1226"/>
      <c r="F314" s="1226"/>
      <c r="G314" s="1226"/>
      <c r="H314" s="1226"/>
      <c r="I314" s="1264"/>
      <c r="J314" s="1201"/>
      <c r="K314" s="1201"/>
      <c r="L314" s="1201"/>
      <c r="M314" s="1201"/>
      <c r="N314" s="1201"/>
      <c r="O314" s="1201"/>
    </row>
    <row r="315" spans="1:15">
      <c r="A315" s="1263"/>
      <c r="B315" s="1225"/>
      <c r="C315" s="1226"/>
      <c r="D315" s="1226" t="s">
        <v>197</v>
      </c>
      <c r="E315" s="1226" t="s">
        <v>198</v>
      </c>
      <c r="F315" s="1226" t="s">
        <v>199</v>
      </c>
      <c r="G315" s="1226" t="s">
        <v>200</v>
      </c>
      <c r="H315" s="1226"/>
      <c r="I315" s="1264"/>
      <c r="J315" s="1201"/>
      <c r="K315" s="1201"/>
      <c r="L315" s="1201"/>
      <c r="M315" s="1201"/>
      <c r="N315" s="1201"/>
      <c r="O315" s="1201"/>
    </row>
    <row r="316" spans="1:15">
      <c r="A316" s="1263"/>
      <c r="B316" s="1225"/>
      <c r="C316" s="1226"/>
      <c r="D316" s="1267">
        <f>C91</f>
        <v>1396627.67</v>
      </c>
      <c r="E316" s="1267">
        <f>D91</f>
        <v>217776.08000000002</v>
      </c>
      <c r="F316" s="1267" t="str">
        <f>E91</f>
        <v>----</v>
      </c>
      <c r="G316" s="1267">
        <f>F91</f>
        <v>4558.72</v>
      </c>
      <c r="H316" s="1226"/>
      <c r="I316" s="1264"/>
      <c r="J316" s="1201"/>
      <c r="K316" s="1201"/>
      <c r="L316" s="1201"/>
      <c r="M316" s="1201"/>
      <c r="N316" s="1201"/>
      <c r="O316" s="1201"/>
    </row>
    <row r="317" spans="1:15">
      <c r="A317" s="1263"/>
      <c r="B317" s="1225"/>
      <c r="C317" s="1226"/>
      <c r="D317" s="1226"/>
      <c r="E317" s="1226"/>
      <c r="F317" s="1226"/>
      <c r="G317" s="1226"/>
      <c r="H317" s="1226"/>
      <c r="I317" s="1264"/>
      <c r="J317" s="1201"/>
      <c r="K317" s="1201"/>
      <c r="L317" s="1201"/>
      <c r="M317" s="1201"/>
      <c r="N317" s="1201"/>
      <c r="O317" s="1201"/>
    </row>
    <row r="318" spans="1:15">
      <c r="A318" s="1263"/>
      <c r="B318" s="1225"/>
      <c r="C318" s="1226"/>
      <c r="D318" s="1226"/>
      <c r="E318" s="1226"/>
      <c r="F318" s="1226"/>
      <c r="G318" s="1226"/>
      <c r="H318" s="1226"/>
      <c r="I318" s="1264"/>
      <c r="J318" s="1201"/>
      <c r="K318" s="1201"/>
      <c r="L318" s="1201"/>
      <c r="M318" s="1201"/>
      <c r="N318" s="1201"/>
      <c r="O318" s="1201"/>
    </row>
    <row r="319" spans="1:15">
      <c r="A319" s="1263"/>
      <c r="B319" s="1225"/>
      <c r="C319" s="1226"/>
      <c r="D319" s="1226"/>
      <c r="E319" s="1226"/>
      <c r="F319" s="1226"/>
      <c r="G319" s="1226"/>
      <c r="H319" s="1226"/>
      <c r="I319" s="1264"/>
      <c r="J319" s="1201"/>
      <c r="K319" s="1201"/>
      <c r="L319" s="1201"/>
      <c r="M319" s="1201"/>
      <c r="N319" s="1201"/>
      <c r="O319" s="1201"/>
    </row>
    <row r="320" spans="1:15">
      <c r="A320" s="1263"/>
      <c r="B320" s="1225"/>
      <c r="C320" s="1226"/>
      <c r="D320" s="1226"/>
      <c r="E320" s="1226"/>
      <c r="F320" s="1226"/>
      <c r="G320" s="1226"/>
      <c r="H320" s="1226"/>
      <c r="I320" s="1264"/>
      <c r="J320" s="1201"/>
      <c r="K320" s="1201"/>
      <c r="L320" s="1201"/>
      <c r="M320" s="1201"/>
      <c r="N320" s="1201"/>
      <c r="O320" s="1201"/>
    </row>
    <row r="321" spans="1:15">
      <c r="A321" s="1263"/>
      <c r="B321" s="1225"/>
      <c r="C321" s="1226"/>
      <c r="D321" s="1226"/>
      <c r="E321" s="1226"/>
      <c r="F321" s="1226"/>
      <c r="G321" s="1226"/>
      <c r="H321" s="1226"/>
      <c r="I321" s="1264"/>
      <c r="J321" s="1201"/>
      <c r="K321" s="1201"/>
      <c r="L321" s="1201"/>
      <c r="M321" s="1201"/>
      <c r="N321" s="1201"/>
      <c r="O321" s="1201"/>
    </row>
    <row r="322" spans="1:15">
      <c r="A322" s="1263"/>
      <c r="B322" s="1225"/>
      <c r="C322" s="1226"/>
      <c r="D322" s="1226"/>
      <c r="E322" s="1226"/>
      <c r="F322" s="1226"/>
      <c r="G322" s="1226"/>
      <c r="H322" s="1226"/>
      <c r="I322" s="1264"/>
      <c r="J322" s="1201"/>
      <c r="K322" s="1201"/>
      <c r="L322" s="1201"/>
      <c r="M322" s="1201"/>
      <c r="N322" s="1201"/>
      <c r="O322" s="1201"/>
    </row>
    <row r="323" spans="1:15">
      <c r="A323" s="1263"/>
      <c r="B323" s="1225"/>
      <c r="C323" s="1226"/>
      <c r="D323" s="1226"/>
      <c r="E323" s="1226"/>
      <c r="F323" s="1226"/>
      <c r="G323" s="1226"/>
      <c r="H323" s="1226"/>
      <c r="I323" s="1264"/>
      <c r="J323" s="1201"/>
      <c r="K323" s="1201"/>
      <c r="L323" s="1201"/>
      <c r="M323" s="1201"/>
      <c r="N323" s="1201"/>
      <c r="O323" s="1201"/>
    </row>
    <row r="324" spans="1:15">
      <c r="A324" s="1263"/>
      <c r="B324" s="1225"/>
      <c r="C324" s="1226"/>
      <c r="D324" s="1226"/>
      <c r="E324" s="1226"/>
      <c r="F324" s="1226"/>
      <c r="G324" s="1226"/>
      <c r="H324" s="1226"/>
      <c r="I324" s="1264"/>
      <c r="J324" s="1201"/>
      <c r="K324" s="1201"/>
      <c r="L324" s="1201"/>
      <c r="M324" s="1201"/>
      <c r="N324" s="1201"/>
      <c r="O324" s="1201"/>
    </row>
    <row r="325" spans="1:15">
      <c r="A325" s="1263"/>
      <c r="B325" s="1225"/>
      <c r="C325" s="1226"/>
      <c r="D325" s="1226"/>
      <c r="E325" s="1226"/>
      <c r="F325" s="1226"/>
      <c r="G325" s="1226"/>
      <c r="H325" s="1226"/>
      <c r="I325" s="1264"/>
      <c r="J325" s="1201"/>
      <c r="K325" s="1201"/>
      <c r="L325" s="1201"/>
      <c r="M325" s="1201"/>
      <c r="N325" s="1201"/>
      <c r="O325" s="1201"/>
    </row>
    <row r="326" spans="1:15">
      <c r="A326" s="1263"/>
      <c r="B326" s="1225"/>
      <c r="C326" s="1226"/>
      <c r="D326" s="1226"/>
      <c r="E326" s="1226"/>
      <c r="F326" s="1226"/>
      <c r="G326" s="1226"/>
      <c r="H326" s="1226"/>
      <c r="I326" s="1264"/>
      <c r="J326" s="1201"/>
      <c r="K326" s="1201"/>
      <c r="L326" s="1201"/>
      <c r="M326" s="1201"/>
      <c r="N326" s="1201"/>
      <c r="O326" s="1201"/>
    </row>
    <row r="327" spans="1:15">
      <c r="A327" s="1263"/>
      <c r="B327" s="1225"/>
      <c r="C327" s="1226"/>
      <c r="D327" s="1226"/>
      <c r="E327" s="1226"/>
      <c r="F327" s="1226"/>
      <c r="G327" s="1226"/>
      <c r="H327" s="1226"/>
      <c r="I327" s="1264"/>
      <c r="J327" s="1201"/>
      <c r="K327" s="1201"/>
      <c r="L327" s="1201"/>
      <c r="M327" s="1201"/>
      <c r="N327" s="1201"/>
      <c r="O327" s="1201"/>
    </row>
    <row r="328" spans="1:15">
      <c r="A328" s="1263"/>
      <c r="B328" s="1225"/>
      <c r="C328" s="1226"/>
      <c r="D328" s="1226"/>
      <c r="E328" s="1226"/>
      <c r="F328" s="1226"/>
      <c r="G328" s="1226"/>
      <c r="H328" s="1226"/>
      <c r="I328" s="1264"/>
      <c r="J328" s="1201"/>
      <c r="K328" s="1201"/>
      <c r="L328" s="1201"/>
      <c r="M328" s="1201"/>
      <c r="N328" s="1201"/>
      <c r="O328" s="1201"/>
    </row>
    <row r="329" spans="1:15">
      <c r="A329" s="1263"/>
      <c r="B329" s="1225"/>
      <c r="C329" s="1226"/>
      <c r="D329" s="1226"/>
      <c r="E329" s="1226"/>
      <c r="F329" s="1226"/>
      <c r="G329" s="1226"/>
      <c r="H329" s="1226"/>
      <c r="I329" s="1264"/>
      <c r="J329" s="1201"/>
      <c r="K329" s="1201"/>
      <c r="L329" s="1201"/>
      <c r="M329" s="1201"/>
      <c r="N329" s="1201"/>
      <c r="O329" s="1201"/>
    </row>
    <row r="330" spans="1:15">
      <c r="A330" s="1263"/>
      <c r="B330" s="1225"/>
      <c r="C330" s="1226"/>
      <c r="D330" s="1226"/>
      <c r="E330" s="1226"/>
      <c r="F330" s="1226"/>
      <c r="G330" s="1226"/>
      <c r="H330" s="1226"/>
      <c r="I330" s="1264"/>
      <c r="J330" s="1201"/>
      <c r="K330" s="1201"/>
      <c r="L330" s="1201"/>
      <c r="M330" s="1201"/>
      <c r="N330" s="1201"/>
      <c r="O330" s="1201"/>
    </row>
    <row r="331" spans="1:15">
      <c r="A331" s="1263"/>
      <c r="B331" s="1225"/>
      <c r="C331" s="1226"/>
      <c r="D331" s="1226"/>
      <c r="E331" s="1226"/>
      <c r="F331" s="1226"/>
      <c r="G331" s="1226"/>
      <c r="H331" s="1226"/>
      <c r="I331" s="1264"/>
      <c r="J331" s="1201"/>
      <c r="K331" s="1201"/>
      <c r="L331" s="1201"/>
      <c r="M331" s="1201"/>
      <c r="N331" s="1201"/>
      <c r="O331" s="1201"/>
    </row>
    <row r="332" spans="1:15">
      <c r="A332" s="1263"/>
      <c r="B332" s="1225"/>
      <c r="C332" s="1226"/>
      <c r="D332" s="1226"/>
      <c r="E332" s="1226"/>
      <c r="F332" s="1226"/>
      <c r="G332" s="1226"/>
      <c r="H332" s="1226"/>
      <c r="I332" s="1264"/>
      <c r="J332" s="1201"/>
      <c r="K332" s="1201"/>
      <c r="L332" s="1201"/>
      <c r="M332" s="1201"/>
      <c r="N332" s="1201"/>
      <c r="O332" s="1201"/>
    </row>
    <row r="333" spans="1:15">
      <c r="A333" s="1263"/>
      <c r="B333" s="1225"/>
      <c r="C333" s="1226"/>
      <c r="D333" s="1226"/>
      <c r="E333" s="1226"/>
      <c r="F333" s="1226"/>
      <c r="G333" s="1226"/>
      <c r="H333" s="1226"/>
      <c r="I333" s="1264"/>
      <c r="J333" s="1201"/>
      <c r="K333" s="1201"/>
      <c r="L333" s="1201"/>
      <c r="M333" s="1201"/>
      <c r="N333" s="1201"/>
      <c r="O333" s="1201"/>
    </row>
    <row r="334" spans="1:15">
      <c r="A334" s="1263"/>
      <c r="B334" s="1225"/>
      <c r="C334" s="1226"/>
      <c r="D334" s="1226"/>
      <c r="E334" s="1226"/>
      <c r="F334" s="1226"/>
      <c r="G334" s="1226"/>
      <c r="H334" s="1226"/>
      <c r="I334" s="1264"/>
      <c r="J334" s="1201"/>
      <c r="K334" s="1201"/>
      <c r="L334" s="1201"/>
      <c r="M334" s="1201"/>
      <c r="N334" s="1201"/>
      <c r="O334" s="1201"/>
    </row>
    <row r="335" spans="1:15">
      <c r="A335" s="1263"/>
      <c r="B335" s="1225"/>
      <c r="C335" s="1226"/>
      <c r="D335" s="1226"/>
      <c r="E335" s="1226"/>
      <c r="F335" s="1226"/>
      <c r="G335" s="1226"/>
      <c r="H335" s="1226"/>
      <c r="I335" s="1264"/>
      <c r="J335" s="1201"/>
      <c r="K335" s="1201"/>
      <c r="L335" s="1201"/>
      <c r="M335" s="1201"/>
      <c r="N335" s="1201"/>
      <c r="O335" s="1201"/>
    </row>
    <row r="336" spans="1:15">
      <c r="A336" s="1263"/>
      <c r="B336" s="1225"/>
      <c r="C336" s="1226"/>
      <c r="D336" s="1226"/>
      <c r="E336" s="1226"/>
      <c r="F336" s="1226"/>
      <c r="G336" s="1226"/>
      <c r="H336" s="1226"/>
      <c r="I336" s="1264"/>
      <c r="J336" s="1201"/>
      <c r="K336" s="1201"/>
      <c r="L336" s="1201"/>
      <c r="M336" s="1201"/>
      <c r="N336" s="1201"/>
      <c r="O336" s="1201"/>
    </row>
    <row r="337" spans="1:15">
      <c r="A337" s="1263"/>
      <c r="B337" s="1225"/>
      <c r="C337" s="1226"/>
      <c r="D337" s="1226"/>
      <c r="E337" s="1226"/>
      <c r="F337" s="1226"/>
      <c r="G337" s="1226"/>
      <c r="H337" s="1226"/>
      <c r="I337" s="1264"/>
      <c r="J337" s="1201"/>
      <c r="K337" s="1201"/>
      <c r="L337" s="1201"/>
      <c r="M337" s="1201"/>
      <c r="N337" s="1201"/>
      <c r="O337" s="1201"/>
    </row>
    <row r="338" spans="1:15">
      <c r="A338" s="1263"/>
      <c r="B338" s="1225"/>
      <c r="C338" s="1226"/>
      <c r="D338" s="1226"/>
      <c r="E338" s="1226"/>
      <c r="F338" s="1226"/>
      <c r="G338" s="1226"/>
      <c r="H338" s="1226"/>
      <c r="I338" s="1264"/>
      <c r="J338" s="1201"/>
      <c r="K338" s="1201"/>
      <c r="L338" s="1201"/>
      <c r="M338" s="1201"/>
      <c r="N338" s="1201"/>
      <c r="O338" s="1201"/>
    </row>
    <row r="339" spans="1:15">
      <c r="A339" s="1263"/>
      <c r="B339" s="1225"/>
      <c r="C339" s="1226"/>
      <c r="D339" s="1226"/>
      <c r="E339" s="1226"/>
      <c r="F339" s="1226"/>
      <c r="G339" s="1226"/>
      <c r="H339" s="1226"/>
      <c r="I339" s="1264"/>
      <c r="J339" s="1201"/>
      <c r="K339" s="1201"/>
      <c r="L339" s="1201"/>
      <c r="M339" s="1201"/>
      <c r="N339" s="1201"/>
      <c r="O339" s="1201"/>
    </row>
    <row r="340" spans="1:15">
      <c r="A340" s="1263"/>
      <c r="B340" s="1225"/>
      <c r="C340" s="1226"/>
      <c r="D340" s="1226"/>
      <c r="E340" s="1226"/>
      <c r="F340" s="1226"/>
      <c r="G340" s="1226"/>
      <c r="H340" s="1226"/>
      <c r="I340" s="1264"/>
      <c r="J340" s="1201"/>
      <c r="K340" s="1201"/>
      <c r="L340" s="1201"/>
      <c r="M340" s="1201"/>
      <c r="N340" s="1201"/>
      <c r="O340" s="1201"/>
    </row>
    <row r="341" spans="1:15">
      <c r="A341" s="1263"/>
      <c r="B341" s="1225"/>
      <c r="C341" s="1226"/>
      <c r="D341" s="1226"/>
      <c r="E341" s="1226"/>
      <c r="F341" s="1226"/>
      <c r="G341" s="1226"/>
      <c r="H341" s="1226"/>
      <c r="I341" s="1264"/>
      <c r="J341" s="1201"/>
      <c r="K341" s="1201"/>
      <c r="L341" s="1201"/>
      <c r="M341" s="1201"/>
      <c r="N341" s="1201"/>
      <c r="O341" s="1201"/>
    </row>
    <row r="342" spans="1:15">
      <c r="A342" s="1263"/>
      <c r="B342" s="1225"/>
      <c r="C342" s="1226"/>
      <c r="D342" s="1226"/>
      <c r="E342" s="1226"/>
      <c r="F342" s="1226"/>
      <c r="G342" s="1226"/>
      <c r="H342" s="1226"/>
      <c r="I342" s="1264"/>
      <c r="J342" s="1201"/>
      <c r="K342" s="1201"/>
      <c r="L342" s="1201"/>
      <c r="M342" s="1201"/>
      <c r="N342" s="1201"/>
      <c r="O342" s="1201"/>
    </row>
    <row r="343" spans="1:15">
      <c r="A343" s="1263"/>
      <c r="B343" s="1225"/>
      <c r="C343" s="1226"/>
      <c r="D343" s="1226"/>
      <c r="E343" s="1226"/>
      <c r="F343" s="1226"/>
      <c r="G343" s="1226"/>
      <c r="H343" s="1226"/>
      <c r="I343" s="1264"/>
      <c r="J343" s="1201"/>
      <c r="K343" s="1201"/>
      <c r="L343" s="1201"/>
      <c r="M343" s="1201"/>
      <c r="N343" s="1201"/>
      <c r="O343" s="1201"/>
    </row>
    <row r="344" spans="1:15">
      <c r="A344" s="1263"/>
      <c r="B344" s="1225"/>
      <c r="C344" s="1226"/>
      <c r="D344" s="1226"/>
      <c r="E344" s="1226"/>
      <c r="F344" s="1226"/>
      <c r="G344" s="1226"/>
      <c r="H344" s="1226"/>
      <c r="I344" s="1264"/>
      <c r="J344" s="1201"/>
      <c r="K344" s="1201"/>
      <c r="L344" s="1201"/>
      <c r="M344" s="1201"/>
      <c r="N344" s="1201"/>
      <c r="O344" s="1201"/>
    </row>
    <row r="345" spans="1:15">
      <c r="A345" s="1263"/>
      <c r="B345" s="1225"/>
      <c r="C345" s="1226"/>
      <c r="D345" s="1226"/>
      <c r="E345" s="1226"/>
      <c r="F345" s="1226"/>
      <c r="G345" s="1226"/>
      <c r="H345" s="1226"/>
      <c r="I345" s="1264"/>
      <c r="J345" s="1201"/>
      <c r="K345" s="1201"/>
      <c r="L345" s="1201"/>
      <c r="M345" s="1201"/>
      <c r="N345" s="1201"/>
      <c r="O345" s="1201"/>
    </row>
    <row r="346" spans="1:15">
      <c r="A346" s="1263"/>
      <c r="B346" s="1225"/>
      <c r="C346" s="1226"/>
      <c r="D346" s="1226"/>
      <c r="E346" s="1226"/>
      <c r="F346" s="1226"/>
      <c r="G346" s="1226"/>
      <c r="H346" s="1226"/>
      <c r="I346" s="1264"/>
      <c r="J346" s="1201"/>
      <c r="K346" s="1201"/>
      <c r="L346" s="1201"/>
      <c r="M346" s="1201"/>
      <c r="N346" s="1201"/>
      <c r="O346" s="1201"/>
    </row>
    <row r="347" spans="1:15">
      <c r="A347" s="1263"/>
      <c r="B347" s="1225"/>
      <c r="C347" s="1226"/>
      <c r="D347" s="1226"/>
      <c r="E347" s="1226"/>
      <c r="F347" s="1226"/>
      <c r="G347" s="1226"/>
      <c r="H347" s="1226"/>
      <c r="I347" s="1264"/>
      <c r="J347" s="1201"/>
      <c r="K347" s="1201"/>
      <c r="L347" s="1201"/>
      <c r="M347" s="1201"/>
      <c r="N347" s="1201"/>
      <c r="O347" s="1201"/>
    </row>
    <row r="348" spans="1:15">
      <c r="A348" s="1263"/>
      <c r="B348" s="1225"/>
      <c r="C348" s="1226"/>
      <c r="D348" s="1226"/>
      <c r="E348" s="1226"/>
      <c r="F348" s="1226"/>
      <c r="G348" s="1226"/>
      <c r="H348" s="1226"/>
      <c r="I348" s="1264"/>
      <c r="J348" s="1201"/>
      <c r="K348" s="1201"/>
      <c r="L348" s="1201"/>
      <c r="M348" s="1201"/>
      <c r="N348" s="1201"/>
      <c r="O348" s="1201"/>
    </row>
    <row r="349" spans="1:15">
      <c r="A349" s="1263"/>
      <c r="B349" s="1225"/>
      <c r="C349" s="1226"/>
      <c r="D349" s="1226"/>
      <c r="E349" s="1226"/>
      <c r="F349" s="1226"/>
      <c r="G349" s="1226"/>
      <c r="H349" s="1226"/>
      <c r="I349" s="1264"/>
      <c r="J349" s="1201"/>
      <c r="K349" s="1201"/>
      <c r="L349" s="1201"/>
      <c r="M349" s="1201"/>
      <c r="N349" s="1201"/>
      <c r="O349" s="1201"/>
    </row>
    <row r="350" spans="1:15">
      <c r="A350" s="1263"/>
      <c r="B350" s="1225"/>
      <c r="C350" s="1226"/>
      <c r="D350" s="1226"/>
      <c r="E350" s="1226"/>
      <c r="F350" s="1226"/>
      <c r="G350" s="1226"/>
      <c r="H350" s="1226"/>
      <c r="I350" s="1264"/>
      <c r="J350" s="1201"/>
      <c r="K350" s="1201"/>
      <c r="L350" s="1201"/>
      <c r="M350" s="1201"/>
      <c r="N350" s="1201"/>
      <c r="O350" s="1201"/>
    </row>
    <row r="351" spans="1:15">
      <c r="A351" s="1263"/>
      <c r="B351" s="1225"/>
      <c r="C351" s="1226"/>
      <c r="D351" s="1226"/>
      <c r="E351" s="1226"/>
      <c r="F351" s="1226"/>
      <c r="G351" s="1226"/>
      <c r="H351" s="1226"/>
      <c r="I351" s="1264"/>
      <c r="J351" s="1201"/>
      <c r="K351" s="1201"/>
      <c r="L351" s="1201"/>
      <c r="M351" s="1201"/>
      <c r="N351" s="1201"/>
      <c r="O351" s="1201"/>
    </row>
    <row r="352" spans="1:15">
      <c r="A352" s="1263"/>
      <c r="B352" s="1225"/>
      <c r="C352" s="1226"/>
      <c r="D352" s="1226"/>
      <c r="E352" s="1226"/>
      <c r="F352" s="1226"/>
      <c r="G352" s="1226"/>
      <c r="H352" s="1226"/>
      <c r="I352" s="1264"/>
      <c r="J352" s="1201"/>
      <c r="K352" s="1201"/>
      <c r="L352" s="1201"/>
      <c r="M352" s="1201"/>
      <c r="N352" s="1201"/>
      <c r="O352" s="1201"/>
    </row>
    <row r="353" spans="1:15">
      <c r="A353" s="1263"/>
      <c r="B353" s="1225"/>
      <c r="C353" s="1226"/>
      <c r="D353" s="1226"/>
      <c r="E353" s="1226"/>
      <c r="F353" s="1226"/>
      <c r="G353" s="1226"/>
      <c r="H353" s="1226"/>
      <c r="I353" s="1264"/>
      <c r="J353" s="1201"/>
      <c r="K353" s="1201"/>
      <c r="L353" s="1201"/>
      <c r="M353" s="1201"/>
      <c r="N353" s="1201"/>
      <c r="O353" s="1201"/>
    </row>
    <row r="354" spans="1:15">
      <c r="A354" s="1263"/>
      <c r="B354" s="1225"/>
      <c r="C354" s="1226"/>
      <c r="D354" s="1226"/>
      <c r="E354" s="1226"/>
      <c r="F354" s="1226"/>
      <c r="G354" s="1226"/>
      <c r="H354" s="1226"/>
      <c r="I354" s="1264"/>
      <c r="J354" s="1201"/>
      <c r="K354" s="1201"/>
      <c r="L354" s="1201"/>
      <c r="M354" s="1201"/>
      <c r="N354" s="1201"/>
      <c r="O354" s="1201"/>
    </row>
    <row r="355" spans="1:15">
      <c r="A355" s="1263"/>
      <c r="B355" s="1225"/>
      <c r="C355" s="1226"/>
      <c r="D355" s="1226"/>
      <c r="E355" s="1226"/>
      <c r="F355" s="1226"/>
      <c r="G355" s="1226"/>
      <c r="H355" s="1226"/>
      <c r="I355" s="1264"/>
      <c r="J355" s="1201"/>
      <c r="K355" s="1201"/>
      <c r="L355" s="1201"/>
      <c r="M355" s="1201"/>
      <c r="N355" s="1201"/>
      <c r="O355" s="1201"/>
    </row>
    <row r="356" spans="1:15">
      <c r="A356" s="1263"/>
      <c r="B356" s="1225"/>
      <c r="C356" s="1226"/>
      <c r="D356" s="1226"/>
      <c r="E356" s="1226"/>
      <c r="F356" s="1226"/>
      <c r="G356" s="1226"/>
      <c r="H356" s="1226"/>
      <c r="I356" s="1264"/>
      <c r="J356" s="1201"/>
      <c r="K356" s="1201"/>
      <c r="L356" s="1201"/>
      <c r="M356" s="1201"/>
      <c r="N356" s="1201"/>
      <c r="O356" s="1201"/>
    </row>
    <row r="357" spans="1:15">
      <c r="A357" s="1263"/>
      <c r="B357" s="1225"/>
      <c r="C357" s="1226"/>
      <c r="D357" s="1226"/>
      <c r="E357" s="1226"/>
      <c r="F357" s="1226"/>
      <c r="G357" s="1226"/>
      <c r="H357" s="1226"/>
      <c r="I357" s="1264"/>
      <c r="J357" s="1201"/>
      <c r="K357" s="1201"/>
      <c r="L357" s="1201"/>
      <c r="M357" s="1201"/>
      <c r="N357" s="1201"/>
      <c r="O357" s="1201"/>
    </row>
    <row r="358" spans="1:15">
      <c r="A358" s="1263"/>
      <c r="B358" s="1225"/>
      <c r="C358" s="1226"/>
      <c r="D358" s="1226"/>
      <c r="E358" s="1226"/>
      <c r="F358" s="1226"/>
      <c r="G358" s="1226"/>
      <c r="H358" s="1226"/>
      <c r="I358" s="1264"/>
      <c r="J358" s="1201"/>
      <c r="K358" s="1201"/>
      <c r="L358" s="1201"/>
      <c r="M358" s="1201"/>
      <c r="N358" s="1201"/>
      <c r="O358" s="1201"/>
    </row>
    <row r="359" spans="1:15">
      <c r="A359" s="1263"/>
      <c r="B359" s="1225"/>
      <c r="C359" s="1226"/>
      <c r="D359" s="1226"/>
      <c r="E359" s="1226"/>
      <c r="F359" s="1226"/>
      <c r="G359" s="1226"/>
      <c r="H359" s="1226"/>
      <c r="I359" s="1264"/>
      <c r="J359" s="1201"/>
      <c r="K359" s="1201"/>
      <c r="L359" s="1201"/>
      <c r="M359" s="1201"/>
      <c r="N359" s="1201"/>
      <c r="O359" s="1201"/>
    </row>
    <row r="360" spans="1:15">
      <c r="A360" s="1263"/>
      <c r="B360" s="1225"/>
      <c r="C360" s="1226"/>
      <c r="D360" s="1226"/>
      <c r="E360" s="1226"/>
      <c r="F360" s="1226"/>
      <c r="G360" s="1226"/>
      <c r="H360" s="1226"/>
      <c r="I360" s="1264"/>
      <c r="J360" s="1201"/>
      <c r="K360" s="1201"/>
      <c r="L360" s="1201"/>
      <c r="M360" s="1201"/>
      <c r="N360" s="1201"/>
      <c r="O360" s="1201"/>
    </row>
    <row r="361" spans="1:15">
      <c r="A361" s="1263"/>
      <c r="B361" s="1225"/>
      <c r="C361" s="1226"/>
      <c r="D361" s="1226"/>
      <c r="E361" s="1226"/>
      <c r="F361" s="1226"/>
      <c r="G361" s="1226"/>
      <c r="H361" s="1226"/>
      <c r="I361" s="1264"/>
      <c r="J361" s="1201"/>
      <c r="K361" s="1201"/>
      <c r="L361" s="1201"/>
      <c r="M361" s="1201"/>
      <c r="N361" s="1201"/>
      <c r="O361" s="1201"/>
    </row>
    <row r="362" spans="1:15">
      <c r="A362" s="1263"/>
      <c r="B362" s="1225"/>
      <c r="C362" s="1226"/>
      <c r="D362" s="1226"/>
      <c r="E362" s="1226"/>
      <c r="F362" s="1226"/>
      <c r="G362" s="1226"/>
      <c r="H362" s="1226"/>
      <c r="I362" s="1264"/>
      <c r="J362" s="1201"/>
      <c r="K362" s="1201"/>
      <c r="L362" s="1201"/>
      <c r="M362" s="1201"/>
      <c r="N362" s="1201"/>
      <c r="O362" s="1201"/>
    </row>
    <row r="363" spans="1:15">
      <c r="A363" s="1263"/>
      <c r="B363" s="1225"/>
      <c r="C363" s="1226"/>
      <c r="D363" s="1226"/>
      <c r="E363" s="1226"/>
      <c r="F363" s="1226"/>
      <c r="G363" s="1226"/>
      <c r="H363" s="1226"/>
      <c r="I363" s="1264"/>
      <c r="J363" s="1201"/>
      <c r="K363" s="1201"/>
      <c r="L363" s="1201"/>
      <c r="M363" s="1201"/>
      <c r="N363" s="1201"/>
      <c r="O363" s="1201"/>
    </row>
    <row r="364" spans="1:15">
      <c r="A364" s="1263"/>
      <c r="B364" s="1225"/>
      <c r="C364" s="1226"/>
      <c r="D364" s="1226"/>
      <c r="E364" s="1226"/>
      <c r="F364" s="1226"/>
      <c r="G364" s="1226"/>
      <c r="H364" s="1226"/>
      <c r="I364" s="1264"/>
      <c r="J364" s="1201"/>
      <c r="K364" s="1201"/>
      <c r="L364" s="1201"/>
      <c r="M364" s="1201"/>
      <c r="N364" s="1201"/>
      <c r="O364" s="1201"/>
    </row>
    <row r="365" spans="1:15">
      <c r="A365" s="1263"/>
      <c r="B365" s="1225"/>
      <c r="C365" s="1226"/>
      <c r="D365" s="1226"/>
      <c r="E365" s="1226"/>
      <c r="F365" s="1226"/>
      <c r="G365" s="1226"/>
      <c r="H365" s="1226"/>
      <c r="I365" s="1264"/>
      <c r="J365" s="1201"/>
      <c r="K365" s="1201"/>
      <c r="L365" s="1201"/>
      <c r="M365" s="1201"/>
      <c r="N365" s="1201"/>
      <c r="O365" s="1201"/>
    </row>
    <row r="366" spans="1:15">
      <c r="A366" s="1263"/>
      <c r="B366" s="1225"/>
      <c r="C366" s="1226"/>
      <c r="D366" s="1226"/>
      <c r="E366" s="1226"/>
      <c r="F366" s="1226"/>
      <c r="G366" s="1226"/>
      <c r="H366" s="1226"/>
      <c r="I366" s="1264"/>
      <c r="J366" s="1201"/>
      <c r="K366" s="1201"/>
      <c r="L366" s="1201"/>
      <c r="M366" s="1201"/>
      <c r="N366" s="1201"/>
      <c r="O366" s="1201"/>
    </row>
    <row r="367" spans="1:15">
      <c r="A367" s="1263"/>
      <c r="B367" s="1225"/>
      <c r="C367" s="1226"/>
      <c r="D367" s="1226"/>
      <c r="E367" s="1226"/>
      <c r="F367" s="1226"/>
      <c r="G367" s="1226"/>
      <c r="H367" s="1226"/>
      <c r="I367" s="1264"/>
      <c r="J367" s="1201"/>
      <c r="K367" s="1201"/>
      <c r="L367" s="1201"/>
      <c r="M367" s="1201"/>
      <c r="N367" s="1201"/>
      <c r="O367" s="1201"/>
    </row>
    <row r="368" spans="1:15">
      <c r="A368" s="1263"/>
      <c r="B368" s="1225"/>
      <c r="C368" s="1226"/>
      <c r="D368" s="1226"/>
      <c r="E368" s="1226"/>
      <c r="F368" s="1226"/>
      <c r="G368" s="1226"/>
      <c r="H368" s="1226"/>
      <c r="I368" s="1264"/>
      <c r="J368" s="1201"/>
      <c r="K368" s="1201"/>
      <c r="L368" s="1201"/>
      <c r="M368" s="1201"/>
      <c r="N368" s="1201"/>
      <c r="O368" s="1201"/>
    </row>
    <row r="369" spans="1:15">
      <c r="A369" s="1263"/>
      <c r="B369" s="1225"/>
      <c r="C369" s="1226"/>
      <c r="D369" s="1226"/>
      <c r="E369" s="1226"/>
      <c r="F369" s="1226"/>
      <c r="G369" s="1226"/>
      <c r="H369" s="1226"/>
      <c r="I369" s="1264"/>
      <c r="J369" s="1201"/>
      <c r="K369" s="1201"/>
      <c r="L369" s="1201"/>
      <c r="M369" s="1201"/>
      <c r="N369" s="1201"/>
      <c r="O369" s="1201"/>
    </row>
    <row r="370" spans="1:15">
      <c r="A370" s="1263"/>
      <c r="B370" s="1225"/>
      <c r="C370" s="1226"/>
      <c r="D370" s="1226"/>
      <c r="E370" s="1226"/>
      <c r="F370" s="1226"/>
      <c r="G370" s="1226"/>
      <c r="H370" s="1226"/>
      <c r="I370" s="1264"/>
      <c r="J370" s="1201"/>
      <c r="K370" s="1201"/>
      <c r="L370" s="1201"/>
      <c r="M370" s="1201"/>
      <c r="N370" s="1201"/>
      <c r="O370" s="1201"/>
    </row>
    <row r="371" spans="1:15">
      <c r="A371" s="1263"/>
      <c r="B371" s="1225"/>
      <c r="C371" s="1226"/>
      <c r="D371" s="1226"/>
      <c r="E371" s="1226"/>
      <c r="F371" s="1226"/>
      <c r="G371" s="1226"/>
      <c r="H371" s="1226"/>
      <c r="I371" s="1264"/>
      <c r="J371" s="1201"/>
      <c r="K371" s="1201"/>
      <c r="L371" s="1201"/>
      <c r="M371" s="1201"/>
      <c r="N371" s="1201"/>
      <c r="O371" s="1201"/>
    </row>
    <row r="372" spans="1:15">
      <c r="A372" s="1263"/>
      <c r="B372" s="1225"/>
      <c r="C372" s="1226"/>
      <c r="D372" s="1226"/>
      <c r="E372" s="1226"/>
      <c r="F372" s="1226"/>
      <c r="G372" s="1226"/>
      <c r="H372" s="1226"/>
      <c r="I372" s="1264"/>
      <c r="J372" s="1201"/>
      <c r="K372" s="1201"/>
      <c r="L372" s="1201"/>
      <c r="M372" s="1201"/>
      <c r="N372" s="1201"/>
      <c r="O372" s="1201"/>
    </row>
    <row r="373" spans="1:15">
      <c r="A373" s="1263"/>
      <c r="B373" s="1225"/>
      <c r="C373" s="1226"/>
      <c r="D373" s="1226"/>
      <c r="E373" s="1226"/>
      <c r="F373" s="1226"/>
      <c r="G373" s="1226"/>
      <c r="H373" s="1226"/>
      <c r="I373" s="1264"/>
      <c r="J373" s="1201"/>
      <c r="K373" s="1201"/>
      <c r="L373" s="1201"/>
      <c r="M373" s="1201"/>
      <c r="N373" s="1201"/>
      <c r="O373" s="1201"/>
    </row>
  </sheetData>
  <mergeCells count="1">
    <mergeCell ref="O183:P183"/>
  </mergeCells>
  <phoneticPr fontId="101" type="noConversion"/>
  <printOptions horizontalCentered="1"/>
  <pageMargins left="0.39370078740157483" right="0.39370078740157483" top="0.19685039370078741" bottom="0.19685039370078741" header="0" footer="0"/>
  <pageSetup paperSize="9" scale="8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451"/>
  <sheetViews>
    <sheetView showGridLines="0" topLeftCell="B3" zoomScaleNormal="100" workbookViewId="0">
      <selection activeCell="B4" sqref="B4:G4"/>
    </sheetView>
  </sheetViews>
  <sheetFormatPr baseColWidth="10" defaultColWidth="11.54296875" defaultRowHeight="12.5"/>
  <cols>
    <col min="1" max="1" width="11.1796875" hidden="1" customWidth="1"/>
    <col min="2" max="2" width="17" style="409" customWidth="1"/>
    <col min="3" max="3" width="20.453125" style="638" customWidth="1"/>
    <col min="4" max="4" width="17.81640625" style="408" customWidth="1"/>
    <col min="5" max="5" width="16.1796875" style="408" customWidth="1"/>
    <col min="6" max="6" width="17.1796875" style="408" customWidth="1"/>
    <col min="7" max="7" width="12.81640625" style="408" customWidth="1"/>
    <col min="8" max="8" width="0.1796875" style="639" customWidth="1"/>
    <col min="9" max="9" width="11.81640625" style="640" hidden="1" customWidth="1"/>
    <col min="10" max="10" width="11.453125" style="640" hidden="1" customWidth="1"/>
    <col min="11" max="11" width="10.81640625" hidden="1" customWidth="1"/>
    <col min="12" max="12" width="12.1796875" hidden="1" customWidth="1"/>
    <col min="13" max="13" width="12.54296875" hidden="1" customWidth="1"/>
    <col min="14" max="14" width="10.81640625" style="641" hidden="1" customWidth="1"/>
    <col min="15" max="16" width="11.54296875" customWidth="1"/>
  </cols>
  <sheetData>
    <row r="1" spans="1:14" hidden="1"/>
    <row r="2" spans="1:14" hidden="1"/>
    <row r="3" spans="1:14" ht="18" customHeight="1">
      <c r="B3" s="1436" t="s">
        <v>201</v>
      </c>
      <c r="C3" s="1437"/>
      <c r="D3" s="1437"/>
      <c r="E3" s="1437"/>
      <c r="F3" s="1437"/>
      <c r="G3" s="1437"/>
    </row>
    <row r="4" spans="1:14" s="642" customFormat="1" ht="15">
      <c r="B4" s="1436" t="s">
        <v>202</v>
      </c>
      <c r="C4" s="1437"/>
      <c r="D4" s="1437"/>
      <c r="E4" s="1437"/>
      <c r="F4" s="1437"/>
      <c r="G4" s="1437"/>
      <c r="H4" s="639"/>
      <c r="I4" s="643"/>
      <c r="J4" s="643"/>
      <c r="N4" s="644"/>
    </row>
    <row r="5" spans="1:14" s="642" customFormat="1" ht="7" customHeight="1">
      <c r="B5" s="645"/>
      <c r="C5" s="646"/>
      <c r="D5" s="647"/>
      <c r="E5" s="647"/>
      <c r="F5" s="647"/>
      <c r="G5" s="647"/>
      <c r="H5" s="648"/>
      <c r="I5" s="643"/>
      <c r="J5" s="643"/>
      <c r="N5" s="644"/>
    </row>
    <row r="6" spans="1:14" ht="27.65" customHeight="1">
      <c r="B6" s="649"/>
      <c r="C6" s="1438" t="s">
        <v>203</v>
      </c>
      <c r="D6" s="650" t="s">
        <v>107</v>
      </c>
      <c r="E6" s="651"/>
      <c r="F6" s="650" t="s">
        <v>108</v>
      </c>
      <c r="G6" s="651"/>
    </row>
    <row r="7" spans="1:14" ht="18" customHeight="1">
      <c r="B7" s="652"/>
      <c r="C7" s="1439"/>
      <c r="D7" s="653" t="s">
        <v>204</v>
      </c>
      <c r="E7" s="654" t="s">
        <v>205</v>
      </c>
      <c r="F7" s="655" t="s">
        <v>204</v>
      </c>
      <c r="G7" s="656" t="s">
        <v>205</v>
      </c>
    </row>
    <row r="8" spans="1:14" s="657" customFormat="1" ht="38.15" customHeight="1">
      <c r="B8" s="658" t="s">
        <v>11</v>
      </c>
      <c r="C8" s="659"/>
      <c r="D8" s="660"/>
      <c r="E8" s="661"/>
      <c r="F8" s="662"/>
      <c r="G8" s="661"/>
      <c r="H8" s="639"/>
      <c r="I8" s="663"/>
      <c r="J8" s="663"/>
      <c r="K8" s="664"/>
      <c r="L8" s="665"/>
      <c r="M8" s="664"/>
      <c r="N8" s="665"/>
    </row>
    <row r="9" spans="1:14" s="657" customFormat="1" ht="15.65" hidden="1" customHeight="1">
      <c r="B9" s="666">
        <v>36800</v>
      </c>
      <c r="C9" s="659">
        <v>15309799.125806449</v>
      </c>
      <c r="D9" s="662"/>
      <c r="E9" s="661"/>
      <c r="F9" s="662"/>
      <c r="G9" s="661"/>
      <c r="H9" s="639"/>
      <c r="I9" s="663"/>
      <c r="J9" s="663"/>
      <c r="K9" s="664"/>
      <c r="L9" s="665"/>
      <c r="M9" s="664"/>
      <c r="N9" s="665"/>
    </row>
    <row r="10" spans="1:14" s="657" customFormat="1" ht="15.65" hidden="1" customHeight="1">
      <c r="B10" s="666">
        <v>36831</v>
      </c>
      <c r="C10" s="667">
        <v>15362408.666666666</v>
      </c>
      <c r="D10" s="662">
        <f>C10-C9</f>
        <v>52609.540860217065</v>
      </c>
      <c r="E10" s="661">
        <f>C10/C9*100-100</f>
        <v>0.34363312299466031</v>
      </c>
      <c r="F10" s="662"/>
      <c r="G10" s="661"/>
      <c r="H10" s="639"/>
      <c r="I10" s="668" t="e">
        <f>General!C10+#REF!+#REF!+Mar!C10+Carbón!C10+#REF!</f>
        <v>#REF!</v>
      </c>
      <c r="J10" s="668" t="e">
        <f>I10-C10</f>
        <v>#REF!</v>
      </c>
      <c r="K10" s="668" t="e">
        <f>General!D10+#REF!+#REF!+Mar!D10+Carbón!D10+#REF!</f>
        <v>#REF!</v>
      </c>
      <c r="L10" s="668" t="e">
        <f>K10-D10</f>
        <v>#REF!</v>
      </c>
      <c r="M10" s="668" t="e">
        <f>General!F10+#REF!+#REF!+Mar!F10+Carbón!F10+#REF!</f>
        <v>#REF!</v>
      </c>
      <c r="N10" s="668" t="e">
        <f>M10-F10</f>
        <v>#REF!</v>
      </c>
    </row>
    <row r="11" spans="1:14" s="657" customFormat="1" ht="15.65" hidden="1" customHeight="1">
      <c r="B11" s="666">
        <v>36861</v>
      </c>
      <c r="C11" s="667">
        <v>15365278.912903227</v>
      </c>
      <c r="D11" s="662">
        <f>C11-C10</f>
        <v>2870.2462365608662</v>
      </c>
      <c r="E11" s="661">
        <f>C11/C10*100-100</f>
        <v>1.8683569086320517E-2</v>
      </c>
      <c r="F11" s="662"/>
      <c r="G11" s="661"/>
      <c r="H11" s="639"/>
      <c r="I11" s="668" t="e">
        <f>General!C11+#REF!+#REF!+Mar!C11+Carbón!C11+#REF!</f>
        <v>#REF!</v>
      </c>
      <c r="J11" s="668" t="e">
        <f>I11-C11</f>
        <v>#REF!</v>
      </c>
      <c r="K11" s="668" t="e">
        <f>General!D11+#REF!+#REF!+Mar!D11+Carbón!D11+#REF!</f>
        <v>#REF!</v>
      </c>
      <c r="L11" s="668" t="e">
        <f>K11-D11</f>
        <v>#REF!</v>
      </c>
      <c r="M11" s="668" t="e">
        <f>General!F11+#REF!+#REF!+Mar!F11+Carbón!F11+#REF!</f>
        <v>#REF!</v>
      </c>
      <c r="N11" s="668" t="e">
        <f>M11-F11</f>
        <v>#REF!</v>
      </c>
    </row>
    <row r="12" spans="1:14" s="657" customFormat="1" ht="15.65" hidden="1" customHeight="1">
      <c r="A12" s="669" t="s">
        <v>206</v>
      </c>
      <c r="B12" s="670" t="s">
        <v>206</v>
      </c>
      <c r="C12" s="671"/>
      <c r="D12" s="672"/>
      <c r="E12" s="673"/>
      <c r="F12" s="672"/>
      <c r="G12" s="673"/>
      <c r="H12" s="639"/>
      <c r="I12" s="663"/>
      <c r="J12" s="663"/>
      <c r="K12" s="664"/>
      <c r="L12" s="665"/>
      <c r="M12" s="664"/>
      <c r="N12" s="665"/>
    </row>
    <row r="13" spans="1:14" s="657" customFormat="1" ht="18" hidden="1" customHeight="1">
      <c r="A13" s="441">
        <v>36892</v>
      </c>
      <c r="B13" s="674">
        <v>2001</v>
      </c>
      <c r="C13" s="659">
        <v>15194299.220000001</v>
      </c>
      <c r="D13" s="662">
        <f>C13-C11</f>
        <v>-170979.69290322624</v>
      </c>
      <c r="E13" s="661">
        <f>C13/C11*100-100</f>
        <v>-1.1127666075728939</v>
      </c>
      <c r="F13" s="662"/>
      <c r="G13" s="661"/>
      <c r="H13" s="639"/>
      <c r="I13" s="668"/>
      <c r="J13" s="668"/>
      <c r="K13" s="668"/>
      <c r="L13" s="668"/>
      <c r="M13" s="668"/>
      <c r="N13" s="668"/>
    </row>
    <row r="14" spans="1:14" s="657" customFormat="1" ht="18" hidden="1" customHeight="1">
      <c r="A14" s="441">
        <v>36923</v>
      </c>
      <c r="B14" s="675">
        <v>2001</v>
      </c>
      <c r="C14" s="667">
        <v>15326583.349999998</v>
      </c>
      <c r="D14" s="662">
        <f>C14-C13</f>
        <v>132284.12999999709</v>
      </c>
      <c r="E14" s="661">
        <f t="shared" ref="E14:E19" si="0">C14/C13*100-100</f>
        <v>0.87061685494434471</v>
      </c>
      <c r="F14" s="662"/>
      <c r="G14" s="661"/>
      <c r="H14" s="639"/>
      <c r="I14" s="668"/>
      <c r="J14" s="668"/>
      <c r="K14" s="668"/>
      <c r="L14" s="668"/>
      <c r="M14" s="668"/>
      <c r="N14" s="668"/>
    </row>
    <row r="15" spans="1:14" s="657" customFormat="1" ht="15" hidden="1" customHeight="1">
      <c r="A15" s="441">
        <v>36951</v>
      </c>
      <c r="B15" s="674">
        <v>2001</v>
      </c>
      <c r="C15" s="667">
        <v>15455386.4</v>
      </c>
      <c r="D15" s="662">
        <f t="shared" ref="D15:D24" si="1">C15-C14</f>
        <v>128803.05000000261</v>
      </c>
      <c r="E15" s="661">
        <f t="shared" si="0"/>
        <v>0.84038984461597011</v>
      </c>
      <c r="F15" s="662"/>
      <c r="G15" s="661"/>
      <c r="H15" s="639"/>
      <c r="I15" s="668"/>
      <c r="J15" s="668"/>
      <c r="K15" s="668"/>
      <c r="L15" s="668"/>
      <c r="M15" s="668"/>
      <c r="N15" s="668"/>
    </row>
    <row r="16" spans="1:14" s="657" customFormat="1" ht="15" customHeight="1">
      <c r="A16" s="441">
        <v>36982</v>
      </c>
      <c r="B16" s="674">
        <v>2001</v>
      </c>
      <c r="C16" s="667">
        <v>15551821.039999999</v>
      </c>
      <c r="D16" s="662">
        <f t="shared" si="1"/>
        <v>96434.639999998733</v>
      </c>
      <c r="E16" s="661">
        <f t="shared" si="0"/>
        <v>0.62395489510373636</v>
      </c>
      <c r="F16" s="662">
        <f t="shared" ref="F16:F32" si="2">C16-C3</f>
        <v>15551821.039999999</v>
      </c>
      <c r="G16" s="661" t="e">
        <f t="shared" ref="G16:G32" si="3">C16/C3*100-100</f>
        <v>#DIV/0!</v>
      </c>
      <c r="H16" s="639"/>
      <c r="I16" s="668"/>
      <c r="J16" s="668"/>
      <c r="K16" s="668"/>
      <c r="L16" s="668"/>
      <c r="M16" s="668"/>
      <c r="N16" s="668"/>
    </row>
    <row r="17" spans="1:14" s="657" customFormat="1" ht="15" hidden="1" customHeight="1">
      <c r="A17" s="441">
        <v>37012</v>
      </c>
      <c r="B17" s="674">
        <v>2001</v>
      </c>
      <c r="C17" s="667">
        <v>15688072.27</v>
      </c>
      <c r="D17" s="662">
        <f t="shared" si="1"/>
        <v>136251.23000000045</v>
      </c>
      <c r="E17" s="661">
        <f t="shared" si="0"/>
        <v>0.87611109753356686</v>
      </c>
      <c r="F17" s="662">
        <f t="shared" si="2"/>
        <v>15688072.27</v>
      </c>
      <c r="G17" s="661" t="e">
        <f t="shared" si="3"/>
        <v>#DIV/0!</v>
      </c>
      <c r="H17" s="639"/>
      <c r="I17" s="668"/>
      <c r="J17" s="668"/>
      <c r="K17" s="668"/>
      <c r="L17" s="668"/>
      <c r="M17" s="668"/>
      <c r="N17" s="668"/>
    </row>
    <row r="18" spans="1:14" s="657" customFormat="1" ht="15" hidden="1" customHeight="1">
      <c r="A18" s="441">
        <v>37043</v>
      </c>
      <c r="B18" s="674">
        <v>2001</v>
      </c>
      <c r="C18" s="667">
        <v>15802406.549999999</v>
      </c>
      <c r="D18" s="662">
        <f t="shared" si="1"/>
        <v>114334.27999999933</v>
      </c>
      <c r="E18" s="661">
        <f t="shared" si="0"/>
        <v>0.72879750954895428</v>
      </c>
      <c r="F18" s="662">
        <f t="shared" si="2"/>
        <v>15802406.549999999</v>
      </c>
      <c r="G18" s="661" t="e">
        <f t="shared" si="3"/>
        <v>#DIV/0!</v>
      </c>
      <c r="H18" s="639"/>
      <c r="I18" s="668"/>
      <c r="J18" s="668"/>
      <c r="K18" s="668"/>
      <c r="L18" s="668"/>
      <c r="M18" s="668"/>
      <c r="N18" s="668"/>
    </row>
    <row r="19" spans="1:14" s="657" customFormat="1" ht="15" hidden="1" customHeight="1">
      <c r="A19" s="441">
        <v>37073</v>
      </c>
      <c r="B19" s="674">
        <v>2001</v>
      </c>
      <c r="C19" s="667">
        <v>15941613.6</v>
      </c>
      <c r="D19" s="662">
        <f t="shared" si="1"/>
        <v>139207.05000000075</v>
      </c>
      <c r="E19" s="661">
        <f t="shared" si="0"/>
        <v>0.88092310218408443</v>
      </c>
      <c r="F19" s="662" t="e">
        <f t="shared" si="2"/>
        <v>#VALUE!</v>
      </c>
      <c r="G19" s="661" t="e">
        <f t="shared" si="3"/>
        <v>#VALUE!</v>
      </c>
      <c r="H19" s="639"/>
      <c r="I19" s="668"/>
      <c r="J19" s="668"/>
      <c r="K19" s="668"/>
      <c r="L19" s="668"/>
      <c r="M19" s="668"/>
      <c r="N19" s="668"/>
    </row>
    <row r="20" spans="1:14" s="657" customFormat="1" ht="15" hidden="1" customHeight="1">
      <c r="A20" s="441">
        <v>37104</v>
      </c>
      <c r="B20" s="674">
        <v>2001</v>
      </c>
      <c r="C20" s="667">
        <v>15829410.01</v>
      </c>
      <c r="D20" s="662">
        <f t="shared" si="1"/>
        <v>-112203.58999999985</v>
      </c>
      <c r="E20" s="661">
        <f>C20/C19*100-100</f>
        <v>-0.70384085836830934</v>
      </c>
      <c r="F20" s="662">
        <f t="shared" si="2"/>
        <v>15829410.01</v>
      </c>
      <c r="G20" s="661" t="e">
        <f t="shared" si="3"/>
        <v>#DIV/0!</v>
      </c>
      <c r="H20" s="639"/>
      <c r="I20" s="668"/>
      <c r="J20" s="668"/>
      <c r="K20" s="668"/>
      <c r="L20" s="668"/>
      <c r="M20" s="668"/>
      <c r="N20" s="668"/>
    </row>
    <row r="21" spans="1:14" s="657" customFormat="1" ht="15" hidden="1" customHeight="1">
      <c r="A21" s="441">
        <v>37135</v>
      </c>
      <c r="B21" s="674">
        <v>2001</v>
      </c>
      <c r="C21" s="667">
        <v>15807572.639999997</v>
      </c>
      <c r="D21" s="662">
        <f t="shared" si="1"/>
        <v>-21837.370000002906</v>
      </c>
      <c r="E21" s="661">
        <f>C21/C20*100-100</f>
        <v>-0.13795441514375284</v>
      </c>
      <c r="F21" s="662">
        <f t="shared" si="2"/>
        <v>15807572.639999997</v>
      </c>
      <c r="G21" s="661" t="e">
        <f t="shared" si="3"/>
        <v>#DIV/0!</v>
      </c>
      <c r="H21" s="639"/>
      <c r="I21" s="668"/>
      <c r="J21" s="668"/>
      <c r="K21" s="668"/>
      <c r="L21" s="668"/>
      <c r="M21" s="668"/>
      <c r="N21" s="668"/>
    </row>
    <row r="22" spans="1:14" s="657" customFormat="1" ht="15" hidden="1" customHeight="1">
      <c r="A22" s="441">
        <v>37165</v>
      </c>
      <c r="B22" s="674">
        <v>2001</v>
      </c>
      <c r="C22" s="667">
        <v>15845332.529999999</v>
      </c>
      <c r="D22" s="662">
        <f t="shared" si="1"/>
        <v>37759.890000002459</v>
      </c>
      <c r="E22" s="661">
        <f>C22/C21*100-100</f>
        <v>0.23887215867952705</v>
      </c>
      <c r="F22" s="662">
        <f t="shared" si="2"/>
        <v>535533.40419355035</v>
      </c>
      <c r="G22" s="661">
        <f t="shared" si="3"/>
        <v>3.4979779930021806</v>
      </c>
      <c r="H22" s="639"/>
      <c r="I22" s="668"/>
      <c r="J22" s="668"/>
      <c r="K22" s="668"/>
      <c r="L22" s="668"/>
      <c r="M22" s="668"/>
      <c r="N22" s="668"/>
    </row>
    <row r="23" spans="1:14" s="657" customFormat="1" ht="15" hidden="1" customHeight="1">
      <c r="A23" s="441">
        <v>37196</v>
      </c>
      <c r="B23" s="674">
        <v>2001</v>
      </c>
      <c r="C23" s="667">
        <v>15885774.66</v>
      </c>
      <c r="D23" s="662">
        <f t="shared" si="1"/>
        <v>40442.13000000082</v>
      </c>
      <c r="E23" s="661">
        <f>C23/C22*100-100</f>
        <v>0.25523055400340411</v>
      </c>
      <c r="F23" s="662">
        <f t="shared" si="2"/>
        <v>523365.9933333341</v>
      </c>
      <c r="G23" s="661">
        <f t="shared" si="3"/>
        <v>3.4067964515807461</v>
      </c>
      <c r="H23" s="639"/>
      <c r="I23" s="668"/>
      <c r="J23" s="668"/>
      <c r="K23" s="668"/>
      <c r="L23" s="668"/>
      <c r="M23" s="668"/>
      <c r="N23" s="668"/>
    </row>
    <row r="24" spans="1:14" s="657" customFormat="1" ht="15" hidden="1" customHeight="1">
      <c r="A24" s="441">
        <v>37226</v>
      </c>
      <c r="B24" s="674">
        <v>2001</v>
      </c>
      <c r="C24" s="667">
        <v>15901915.260000002</v>
      </c>
      <c r="D24" s="662">
        <f t="shared" si="1"/>
        <v>16140.60000000149</v>
      </c>
      <c r="E24" s="661">
        <f>C24/C23*100-100</f>
        <v>0.10160411025243832</v>
      </c>
      <c r="F24" s="662">
        <f t="shared" si="2"/>
        <v>536636.34709677473</v>
      </c>
      <c r="G24" s="661">
        <f t="shared" si="3"/>
        <v>3.4925259094784593</v>
      </c>
      <c r="H24" s="639"/>
      <c r="I24" s="668"/>
      <c r="J24" s="668"/>
      <c r="K24" s="668"/>
      <c r="L24" s="668"/>
      <c r="M24" s="668"/>
      <c r="N24" s="668"/>
    </row>
    <row r="25" spans="1:14" s="657" customFormat="1" ht="15" hidden="1" customHeight="1">
      <c r="A25" s="669" t="s">
        <v>207</v>
      </c>
      <c r="B25" s="676" t="s">
        <v>207</v>
      </c>
      <c r="C25" s="671"/>
      <c r="D25" s="672"/>
      <c r="E25" s="673"/>
      <c r="F25" s="662">
        <f t="shared" si="2"/>
        <v>0</v>
      </c>
      <c r="G25" s="661" t="e">
        <f t="shared" si="3"/>
        <v>#DIV/0!</v>
      </c>
      <c r="H25" s="639"/>
      <c r="I25" s="663"/>
      <c r="J25" s="663"/>
      <c r="K25" s="664"/>
      <c r="L25" s="665"/>
      <c r="M25" s="664"/>
      <c r="N25" s="665"/>
    </row>
    <row r="26" spans="1:14" s="657" customFormat="1" ht="15" hidden="1" customHeight="1">
      <c r="A26" s="441">
        <v>37257</v>
      </c>
      <c r="B26" s="674">
        <v>2002</v>
      </c>
      <c r="C26" s="659">
        <v>15716520.009999998</v>
      </c>
      <c r="D26" s="662">
        <f>C26-C24</f>
        <v>-185395.25000000373</v>
      </c>
      <c r="E26" s="661">
        <f>C26/C24*100-100</f>
        <v>-1.1658674252047518</v>
      </c>
      <c r="F26" s="662">
        <f t="shared" si="2"/>
        <v>522220.78999999724</v>
      </c>
      <c r="G26" s="661">
        <f t="shared" si="3"/>
        <v>3.4369521255222253</v>
      </c>
      <c r="H26" s="639"/>
      <c r="I26" s="668"/>
      <c r="J26" s="668"/>
      <c r="K26" s="668"/>
      <c r="L26" s="668"/>
      <c r="M26" s="668"/>
      <c r="N26" s="668"/>
    </row>
    <row r="27" spans="1:14" s="657" customFormat="1" ht="15" hidden="1" customHeight="1">
      <c r="A27" s="441">
        <v>37288</v>
      </c>
      <c r="B27" s="674">
        <v>2002</v>
      </c>
      <c r="C27" s="667">
        <v>15834338.25</v>
      </c>
      <c r="D27" s="662">
        <f>C27-C26</f>
        <v>117818.24000000209</v>
      </c>
      <c r="E27" s="661">
        <f t="shared" ref="E27:E32" si="4">C27/C26*100-100</f>
        <v>0.74964584987667138</v>
      </c>
      <c r="F27" s="662">
        <f t="shared" si="2"/>
        <v>507754.90000000224</v>
      </c>
      <c r="G27" s="661">
        <f t="shared" si="3"/>
        <v>3.3129033940888348</v>
      </c>
      <c r="H27" s="639"/>
      <c r="I27" s="668"/>
      <c r="J27" s="668"/>
      <c r="K27" s="668"/>
      <c r="L27" s="668"/>
      <c r="M27" s="668"/>
      <c r="N27" s="668"/>
    </row>
    <row r="28" spans="1:14" s="657" customFormat="1" ht="15" hidden="1" customHeight="1">
      <c r="A28" s="441">
        <v>37316</v>
      </c>
      <c r="B28" s="674">
        <v>2002</v>
      </c>
      <c r="C28" s="667">
        <v>15927218.200000001</v>
      </c>
      <c r="D28" s="662">
        <f t="shared" ref="D28:D37" si="5">C28-C27</f>
        <v>92879.950000001118</v>
      </c>
      <c r="E28" s="661">
        <f t="shared" si="4"/>
        <v>0.58657298166534133</v>
      </c>
      <c r="F28" s="662">
        <f t="shared" si="2"/>
        <v>471831.80000000075</v>
      </c>
      <c r="G28" s="661">
        <f t="shared" si="3"/>
        <v>3.0528631752616775</v>
      </c>
      <c r="H28" s="639"/>
      <c r="I28" s="668"/>
      <c r="J28" s="668"/>
      <c r="K28" s="668"/>
      <c r="L28" s="668"/>
      <c r="M28" s="668"/>
      <c r="N28" s="668"/>
    </row>
    <row r="29" spans="1:14" s="657" customFormat="1" ht="15" customHeight="1">
      <c r="A29" s="441">
        <v>37347</v>
      </c>
      <c r="B29" s="674">
        <v>2002</v>
      </c>
      <c r="C29" s="667">
        <v>16025754.180000002</v>
      </c>
      <c r="D29" s="662">
        <f t="shared" si="5"/>
        <v>98535.980000000447</v>
      </c>
      <c r="E29" s="661">
        <f t="shared" si="4"/>
        <v>0.61866409289225999</v>
      </c>
      <c r="F29" s="662">
        <f t="shared" si="2"/>
        <v>473933.14000000246</v>
      </c>
      <c r="G29" s="661">
        <f t="shared" si="3"/>
        <v>3.047444661181629</v>
      </c>
      <c r="H29" s="639"/>
      <c r="I29" s="668"/>
      <c r="J29" s="668"/>
      <c r="K29" s="668"/>
      <c r="L29" s="668"/>
      <c r="M29" s="668"/>
      <c r="N29" s="668"/>
    </row>
    <row r="30" spans="1:14" s="657" customFormat="1" ht="15" hidden="1" customHeight="1">
      <c r="A30" s="441">
        <v>37377</v>
      </c>
      <c r="B30" s="674">
        <v>2002</v>
      </c>
      <c r="C30" s="667">
        <v>16183522.399999999</v>
      </c>
      <c r="D30" s="662">
        <f t="shared" si="5"/>
        <v>157768.21999999695</v>
      </c>
      <c r="E30" s="661">
        <f t="shared" si="4"/>
        <v>0.98446674164571846</v>
      </c>
      <c r="F30" s="662">
        <f t="shared" si="2"/>
        <v>495450.12999999896</v>
      </c>
      <c r="G30" s="661">
        <f t="shared" si="3"/>
        <v>3.1581326339721159</v>
      </c>
      <c r="H30" s="639"/>
      <c r="I30" s="668"/>
      <c r="J30" s="668"/>
      <c r="K30" s="668"/>
      <c r="L30" s="668"/>
      <c r="M30" s="668"/>
      <c r="N30" s="668"/>
    </row>
    <row r="31" spans="1:14" s="657" customFormat="1" ht="15" hidden="1" customHeight="1">
      <c r="A31" s="441">
        <v>37408</v>
      </c>
      <c r="B31" s="674">
        <v>2002</v>
      </c>
      <c r="C31" s="667">
        <v>16260265.759999998</v>
      </c>
      <c r="D31" s="662">
        <f t="shared" si="5"/>
        <v>76743.359999999404</v>
      </c>
      <c r="E31" s="661">
        <f t="shared" si="4"/>
        <v>0.47420677713523673</v>
      </c>
      <c r="F31" s="662">
        <f t="shared" si="2"/>
        <v>457859.20999999903</v>
      </c>
      <c r="G31" s="661">
        <f t="shared" si="3"/>
        <v>2.897401788463668</v>
      </c>
      <c r="H31" s="639"/>
      <c r="I31" s="668"/>
      <c r="J31" s="668"/>
      <c r="K31" s="668"/>
      <c r="L31" s="668"/>
      <c r="M31" s="668"/>
      <c r="N31" s="668"/>
    </row>
    <row r="32" spans="1:14" s="657" customFormat="1" ht="15" hidden="1" customHeight="1">
      <c r="A32" s="441">
        <v>37438</v>
      </c>
      <c r="B32" s="674">
        <v>2002</v>
      </c>
      <c r="C32" s="667">
        <v>16419239.070000002</v>
      </c>
      <c r="D32" s="662">
        <f t="shared" si="5"/>
        <v>158973.31000000425</v>
      </c>
      <c r="E32" s="661">
        <f t="shared" si="4"/>
        <v>0.97767965386566402</v>
      </c>
      <c r="F32" s="662">
        <f t="shared" si="2"/>
        <v>477625.47000000253</v>
      </c>
      <c r="G32" s="661">
        <f t="shared" si="3"/>
        <v>2.9960923780012081</v>
      </c>
      <c r="H32" s="639"/>
      <c r="I32" s="668"/>
      <c r="J32" s="668"/>
      <c r="K32" s="668"/>
      <c r="L32" s="668"/>
      <c r="M32" s="668"/>
      <c r="N32" s="668"/>
    </row>
    <row r="33" spans="1:14" s="657" customFormat="1" ht="15" hidden="1" customHeight="1">
      <c r="A33" s="441">
        <v>37469</v>
      </c>
      <c r="B33" s="674">
        <v>2002</v>
      </c>
      <c r="C33" s="667">
        <v>16321804.82</v>
      </c>
      <c r="D33" s="662">
        <f t="shared" si="5"/>
        <v>-97434.250000001863</v>
      </c>
      <c r="E33" s="661">
        <f>C33/C32*100-100</f>
        <v>-0.59341513686847236</v>
      </c>
      <c r="F33" s="662">
        <f>C33-C20</f>
        <v>492394.81000000052</v>
      </c>
      <c r="G33" s="661">
        <f>C33/C20*100-100</f>
        <v>3.1106327379790883</v>
      </c>
      <c r="H33" s="639"/>
      <c r="I33" s="668"/>
      <c r="J33" s="668"/>
      <c r="K33" s="668"/>
      <c r="L33" s="668"/>
      <c r="M33" s="668"/>
      <c r="N33" s="668"/>
    </row>
    <row r="34" spans="1:14" s="657" customFormat="1" ht="15" hidden="1" customHeight="1">
      <c r="A34" s="441">
        <v>37500</v>
      </c>
      <c r="B34" s="674">
        <v>2002</v>
      </c>
      <c r="C34" s="667">
        <v>16293662.039999999</v>
      </c>
      <c r="D34" s="662">
        <f t="shared" si="5"/>
        <v>-28142.780000001192</v>
      </c>
      <c r="E34" s="661">
        <f>C34/C33*100-100</f>
        <v>-0.17242443657650597</v>
      </c>
      <c r="F34" s="662">
        <f>C34-C21</f>
        <v>486089.40000000224</v>
      </c>
      <c r="G34" s="661">
        <f>C34/C21*100-100</f>
        <v>3.0750413809264217</v>
      </c>
      <c r="H34" s="639"/>
      <c r="I34" s="668"/>
      <c r="J34" s="668"/>
      <c r="K34" s="668"/>
      <c r="L34" s="668"/>
      <c r="M34" s="668"/>
      <c r="N34" s="668"/>
    </row>
    <row r="35" spans="1:14" s="657" customFormat="1" ht="15" hidden="1" customHeight="1">
      <c r="A35" s="441">
        <v>37530</v>
      </c>
      <c r="B35" s="674">
        <v>2002</v>
      </c>
      <c r="C35" s="667">
        <v>16340244.600000001</v>
      </c>
      <c r="D35" s="662">
        <f t="shared" si="5"/>
        <v>46582.560000002384</v>
      </c>
      <c r="E35" s="661">
        <f>C35/C34*100-100</f>
        <v>0.28589374129428791</v>
      </c>
      <c r="F35" s="662">
        <f>C35-C22</f>
        <v>494912.07000000216</v>
      </c>
      <c r="G35" s="661">
        <f>C35/C22*100-100</f>
        <v>3.1233933971595889</v>
      </c>
      <c r="H35" s="639"/>
      <c r="I35" s="668"/>
      <c r="J35" s="668"/>
      <c r="K35" s="668"/>
      <c r="L35" s="668"/>
      <c r="M35" s="668"/>
      <c r="N35" s="668"/>
    </row>
    <row r="36" spans="1:14" s="657" customFormat="1" ht="15" hidden="1" customHeight="1">
      <c r="A36" s="441">
        <v>37561</v>
      </c>
      <c r="B36" s="674">
        <v>2002</v>
      </c>
      <c r="C36" s="667">
        <v>16376762.680000002</v>
      </c>
      <c r="D36" s="662">
        <f t="shared" si="5"/>
        <v>36518.080000000075</v>
      </c>
      <c r="E36" s="661">
        <f>C36/C35*100-100</f>
        <v>0.22348551624496338</v>
      </c>
      <c r="F36" s="662">
        <f>C36-C23</f>
        <v>490988.02000000142</v>
      </c>
      <c r="G36" s="661">
        <f>C36/C23*100-100</f>
        <v>3.0907401779800949</v>
      </c>
      <c r="H36" s="639"/>
      <c r="I36" s="668"/>
      <c r="J36" s="668"/>
      <c r="K36" s="668"/>
      <c r="L36" s="668"/>
      <c r="M36" s="668"/>
      <c r="N36" s="668"/>
    </row>
    <row r="37" spans="1:14" s="657" customFormat="1" ht="15" hidden="1" customHeight="1">
      <c r="A37" s="441">
        <v>37591</v>
      </c>
      <c r="B37" s="674">
        <v>2002</v>
      </c>
      <c r="C37" s="667">
        <v>16380197.689999999</v>
      </c>
      <c r="D37" s="662">
        <f t="shared" si="5"/>
        <v>3435.0099999979138</v>
      </c>
      <c r="E37" s="661">
        <f>C37/C36*100-100</f>
        <v>2.0974902470754841E-2</v>
      </c>
      <c r="F37" s="662">
        <f>C37-C24</f>
        <v>478282.42999999784</v>
      </c>
      <c r="G37" s="661">
        <f>C37/C24*100-100</f>
        <v>3.007703299759612</v>
      </c>
      <c r="H37" s="639"/>
      <c r="I37" s="668"/>
      <c r="J37" s="668"/>
      <c r="K37" s="668"/>
      <c r="L37" s="668"/>
      <c r="M37" s="668"/>
      <c r="N37" s="668"/>
    </row>
    <row r="38" spans="1:14" s="657" customFormat="1" ht="15" hidden="1" customHeight="1">
      <c r="A38" s="669" t="s">
        <v>208</v>
      </c>
      <c r="B38" s="676" t="s">
        <v>208</v>
      </c>
      <c r="C38" s="671"/>
      <c r="D38" s="672"/>
      <c r="E38" s="673"/>
      <c r="F38" s="672"/>
      <c r="G38" s="673"/>
      <c r="H38" s="639"/>
      <c r="I38" s="663"/>
      <c r="J38" s="663"/>
      <c r="K38" s="664"/>
      <c r="L38" s="665"/>
      <c r="M38" s="664"/>
      <c r="N38" s="665"/>
    </row>
    <row r="39" spans="1:14" s="657" customFormat="1" ht="15" hidden="1" customHeight="1">
      <c r="A39" s="441">
        <v>37622</v>
      </c>
      <c r="B39" s="674">
        <v>2003</v>
      </c>
      <c r="C39" s="659">
        <v>16217209.48</v>
      </c>
      <c r="D39" s="662">
        <f>C39-C37</f>
        <v>-162988.20999999903</v>
      </c>
      <c r="E39" s="661">
        <f>C39/C37*100-100</f>
        <v>-0.99503200806606174</v>
      </c>
      <c r="F39" s="662">
        <f t="shared" ref="F39:F45" si="6">C39-C26</f>
        <v>500689.47000000253</v>
      </c>
      <c r="G39" s="661">
        <f t="shared" ref="G39:G45" si="7">C39/C26*100-100</f>
        <v>3.1857527600348305</v>
      </c>
      <c r="H39" s="639"/>
      <c r="I39" s="668"/>
      <c r="J39" s="668"/>
      <c r="K39" s="668"/>
      <c r="L39" s="668"/>
      <c r="M39" s="668"/>
      <c r="N39" s="668"/>
    </row>
    <row r="40" spans="1:14" s="657" customFormat="1" ht="15" hidden="1" customHeight="1">
      <c r="A40" s="441">
        <v>37653</v>
      </c>
      <c r="B40" s="674">
        <v>2003</v>
      </c>
      <c r="C40" s="667">
        <v>16365395.649999997</v>
      </c>
      <c r="D40" s="662">
        <f>C40-C39</f>
        <v>148186.1699999962</v>
      </c>
      <c r="E40" s="661">
        <f t="shared" ref="E40:E45" si="8">C40/C39*100-100</f>
        <v>0.91375874611934194</v>
      </c>
      <c r="F40" s="662">
        <f t="shared" si="6"/>
        <v>531057.39999999665</v>
      </c>
      <c r="G40" s="661">
        <f t="shared" si="7"/>
        <v>3.3538338743016141</v>
      </c>
      <c r="H40" s="639"/>
      <c r="I40" s="668"/>
      <c r="J40" s="668"/>
      <c r="K40" s="668"/>
      <c r="L40" s="668"/>
      <c r="M40" s="668"/>
      <c r="N40" s="668"/>
    </row>
    <row r="41" spans="1:14" s="657" customFormat="1" ht="15" hidden="1" customHeight="1">
      <c r="A41" s="441">
        <v>37681</v>
      </c>
      <c r="B41" s="674">
        <v>2003</v>
      </c>
      <c r="C41" s="667">
        <v>16482972.57</v>
      </c>
      <c r="D41" s="662">
        <f t="shared" ref="D41:D50" si="9">C41-C40</f>
        <v>117576.92000000365</v>
      </c>
      <c r="E41" s="661">
        <f t="shared" si="8"/>
        <v>0.71844838043988091</v>
      </c>
      <c r="F41" s="662">
        <f t="shared" si="6"/>
        <v>555754.36999999918</v>
      </c>
      <c r="G41" s="661">
        <f t="shared" si="7"/>
        <v>3.4893373282221916</v>
      </c>
      <c r="H41" s="639"/>
      <c r="I41" s="668"/>
      <c r="J41" s="668"/>
      <c r="K41" s="668"/>
      <c r="L41" s="668"/>
      <c r="M41" s="668"/>
      <c r="N41" s="668"/>
    </row>
    <row r="42" spans="1:14" s="657" customFormat="1" ht="15" customHeight="1">
      <c r="A42" s="441">
        <v>37712</v>
      </c>
      <c r="B42" s="674">
        <v>2003</v>
      </c>
      <c r="C42" s="667">
        <v>16594317.070000002</v>
      </c>
      <c r="D42" s="662">
        <f t="shared" si="9"/>
        <v>111344.50000000186</v>
      </c>
      <c r="E42" s="661">
        <f t="shared" si="8"/>
        <v>0.67551225682834115</v>
      </c>
      <c r="F42" s="662">
        <f t="shared" si="6"/>
        <v>568562.8900000006</v>
      </c>
      <c r="G42" s="661">
        <f t="shared" si="7"/>
        <v>3.5478073831281023</v>
      </c>
      <c r="H42" s="639"/>
      <c r="I42" s="668"/>
      <c r="J42" s="668"/>
      <c r="K42" s="668"/>
      <c r="L42" s="668"/>
      <c r="M42" s="668"/>
      <c r="N42" s="668"/>
    </row>
    <row r="43" spans="1:14" s="657" customFormat="1" ht="15" hidden="1" customHeight="1">
      <c r="A43" s="441">
        <v>37742</v>
      </c>
      <c r="B43" s="674">
        <v>2003</v>
      </c>
      <c r="C43" s="667">
        <v>16735791.039999999</v>
      </c>
      <c r="D43" s="662">
        <f t="shared" si="9"/>
        <v>141473.96999999695</v>
      </c>
      <c r="E43" s="661">
        <f t="shared" si="8"/>
        <v>0.85254469589327186</v>
      </c>
      <c r="F43" s="662">
        <f t="shared" si="6"/>
        <v>552268.6400000006</v>
      </c>
      <c r="G43" s="661">
        <f t="shared" si="7"/>
        <v>3.4125366922592946</v>
      </c>
      <c r="H43" s="639"/>
      <c r="I43" s="668"/>
      <c r="J43" s="668"/>
      <c r="K43" s="668"/>
      <c r="L43" s="668"/>
      <c r="M43" s="668"/>
      <c r="N43" s="668"/>
    </row>
    <row r="44" spans="1:14" s="657" customFormat="1" ht="15" hidden="1" customHeight="1">
      <c r="A44" s="441">
        <v>37773</v>
      </c>
      <c r="B44" s="674">
        <v>2003</v>
      </c>
      <c r="C44" s="667">
        <v>16818072.159999996</v>
      </c>
      <c r="D44" s="662">
        <f t="shared" si="9"/>
        <v>82281.119999997318</v>
      </c>
      <c r="E44" s="661">
        <f t="shared" si="8"/>
        <v>0.49164762994075772</v>
      </c>
      <c r="F44" s="662">
        <f t="shared" si="6"/>
        <v>557806.39999999851</v>
      </c>
      <c r="G44" s="661">
        <f t="shared" si="7"/>
        <v>3.4304875961633599</v>
      </c>
      <c r="H44" s="639"/>
      <c r="I44" s="668"/>
      <c r="J44" s="668"/>
      <c r="K44" s="668"/>
      <c r="L44" s="668"/>
      <c r="M44" s="668"/>
      <c r="N44" s="668"/>
    </row>
    <row r="45" spans="1:14" s="657" customFormat="1" ht="15" hidden="1" customHeight="1">
      <c r="A45" s="441">
        <v>37803</v>
      </c>
      <c r="B45" s="674">
        <v>2003</v>
      </c>
      <c r="C45" s="667">
        <v>16941956.129999999</v>
      </c>
      <c r="D45" s="662">
        <f t="shared" si="9"/>
        <v>123883.97000000253</v>
      </c>
      <c r="E45" s="661">
        <f t="shared" si="8"/>
        <v>0.73661219205996531</v>
      </c>
      <c r="F45" s="662">
        <f t="shared" si="6"/>
        <v>522717.0599999968</v>
      </c>
      <c r="G45" s="661">
        <f t="shared" si="7"/>
        <v>3.1835644622232593</v>
      </c>
      <c r="H45" s="639"/>
      <c r="I45" s="668"/>
      <c r="J45" s="668"/>
      <c r="K45" s="668"/>
      <c r="L45" s="668"/>
      <c r="M45" s="668"/>
      <c r="N45" s="668"/>
    </row>
    <row r="46" spans="1:14" s="657" customFormat="1" ht="15" hidden="1" customHeight="1">
      <c r="A46" s="441">
        <v>37834</v>
      </c>
      <c r="B46" s="674">
        <v>2003</v>
      </c>
      <c r="C46" s="667">
        <v>16810036.199999999</v>
      </c>
      <c r="D46" s="662">
        <f t="shared" si="9"/>
        <v>-131919.9299999997</v>
      </c>
      <c r="E46" s="661">
        <f>C46/C45*100-100</f>
        <v>-0.77865819618315868</v>
      </c>
      <c r="F46" s="662">
        <f>C46-C33</f>
        <v>488231.37999999896</v>
      </c>
      <c r="G46" s="661">
        <f>C46/C33*100-100</f>
        <v>2.9912830436603599</v>
      </c>
      <c r="H46" s="639"/>
      <c r="I46" s="668"/>
      <c r="J46" s="668"/>
      <c r="K46" s="668"/>
      <c r="L46" s="668"/>
      <c r="M46" s="668"/>
      <c r="N46" s="668"/>
    </row>
    <row r="47" spans="1:14" s="657" customFormat="1" ht="15" hidden="1" customHeight="1">
      <c r="A47" s="441">
        <v>37865</v>
      </c>
      <c r="B47" s="674">
        <v>2003</v>
      </c>
      <c r="C47" s="667">
        <v>16785475.829999998</v>
      </c>
      <c r="D47" s="662">
        <f t="shared" si="9"/>
        <v>-24560.370000001043</v>
      </c>
      <c r="E47" s="661">
        <f>C47/C46*100-100</f>
        <v>-0.14610539625132901</v>
      </c>
      <c r="F47" s="662">
        <f>C47-C34</f>
        <v>491813.78999999911</v>
      </c>
      <c r="G47" s="661">
        <f>C47/C34*100-100</f>
        <v>3.0184361796177228</v>
      </c>
      <c r="H47" s="639"/>
      <c r="I47" s="668"/>
      <c r="J47" s="668"/>
      <c r="K47" s="668"/>
      <c r="L47" s="668"/>
      <c r="M47" s="668"/>
      <c r="N47" s="668"/>
    </row>
    <row r="48" spans="1:14" s="657" customFormat="1" ht="15" hidden="1" customHeight="1">
      <c r="A48" s="441">
        <v>37895</v>
      </c>
      <c r="B48" s="674">
        <v>2003</v>
      </c>
      <c r="C48" s="667">
        <v>16830082.649999999</v>
      </c>
      <c r="D48" s="662">
        <f t="shared" si="9"/>
        <v>44606.820000000298</v>
      </c>
      <c r="E48" s="661">
        <f>C48/C47*100-100</f>
        <v>0.26574653260813363</v>
      </c>
      <c r="F48" s="662">
        <f>C48-C35</f>
        <v>489838.04999999702</v>
      </c>
      <c r="G48" s="661">
        <f>C48/C35*100-100</f>
        <v>2.9977400093508919</v>
      </c>
      <c r="H48" s="639"/>
      <c r="I48" s="668"/>
      <c r="J48" s="668"/>
      <c r="K48" s="668"/>
      <c r="L48" s="668"/>
      <c r="M48" s="668"/>
      <c r="N48" s="668"/>
    </row>
    <row r="49" spans="1:14" s="657" customFormat="1" ht="15" hidden="1" customHeight="1">
      <c r="A49" s="441">
        <v>37926</v>
      </c>
      <c r="B49" s="674">
        <v>2003</v>
      </c>
      <c r="C49" s="667">
        <v>16850235.600000001</v>
      </c>
      <c r="D49" s="662">
        <f t="shared" si="9"/>
        <v>20152.95000000298</v>
      </c>
      <c r="E49" s="661">
        <f>C49/C48*100-100</f>
        <v>0.11974361872788108</v>
      </c>
      <c r="F49" s="662">
        <f>C49-C36</f>
        <v>473472.91999999993</v>
      </c>
      <c r="G49" s="661">
        <f>C49/C36*100-100</f>
        <v>2.8911264652947892</v>
      </c>
      <c r="H49" s="639"/>
      <c r="I49" s="668"/>
      <c r="J49" s="668"/>
      <c r="K49" s="668"/>
      <c r="L49" s="668"/>
      <c r="M49" s="668"/>
      <c r="N49" s="668"/>
    </row>
    <row r="50" spans="1:14" s="657" customFormat="1" ht="15" hidden="1" customHeight="1">
      <c r="A50" s="441">
        <v>37956</v>
      </c>
      <c r="B50" s="674">
        <v>2003</v>
      </c>
      <c r="C50" s="667">
        <v>16826224.210000001</v>
      </c>
      <c r="D50" s="662">
        <f t="shared" si="9"/>
        <v>-24011.390000000596</v>
      </c>
      <c r="E50" s="661">
        <f>C50/C49*100-100</f>
        <v>-0.14249883841387145</v>
      </c>
      <c r="F50" s="662">
        <f>C50-C37</f>
        <v>446026.52000000142</v>
      </c>
      <c r="G50" s="661">
        <f>C50/C37*100-100</f>
        <v>2.722961764205678</v>
      </c>
      <c r="H50" s="639"/>
      <c r="I50" s="668"/>
      <c r="J50" s="668"/>
      <c r="K50" s="668"/>
      <c r="L50" s="668"/>
      <c r="M50" s="668"/>
      <c r="N50" s="668"/>
    </row>
    <row r="51" spans="1:14" s="657" customFormat="1" ht="15" hidden="1" customHeight="1">
      <c r="A51" s="669" t="s">
        <v>209</v>
      </c>
      <c r="B51" s="676" t="s">
        <v>209</v>
      </c>
      <c r="C51" s="671"/>
      <c r="D51" s="672"/>
      <c r="E51" s="673"/>
      <c r="F51" s="672"/>
      <c r="G51" s="673"/>
      <c r="H51" s="639"/>
      <c r="I51" s="663"/>
      <c r="J51" s="663"/>
      <c r="K51" s="664"/>
      <c r="L51" s="665"/>
      <c r="M51" s="664"/>
      <c r="N51" s="665"/>
    </row>
    <row r="52" spans="1:14" s="677" customFormat="1" ht="15" hidden="1" customHeight="1">
      <c r="A52" s="441">
        <v>37987</v>
      </c>
      <c r="B52" s="674">
        <v>2004</v>
      </c>
      <c r="C52" s="659">
        <v>16640851.450000001</v>
      </c>
      <c r="D52" s="662">
        <f>C52-C50</f>
        <v>-185372.75999999978</v>
      </c>
      <c r="E52" s="661">
        <f>C52/C50*100-100</f>
        <v>-1.1016895869593384</v>
      </c>
      <c r="F52" s="662">
        <f t="shared" ref="F52:F58" si="10">C52-C39</f>
        <v>423641.97000000067</v>
      </c>
      <c r="G52" s="661">
        <f t="shared" ref="G52:G58" si="11">C52/C39*100-100</f>
        <v>2.6122988083890704</v>
      </c>
      <c r="I52" s="668"/>
      <c r="J52" s="668"/>
      <c r="K52" s="668"/>
      <c r="L52" s="668"/>
      <c r="M52" s="668"/>
      <c r="N52" s="668"/>
    </row>
    <row r="53" spans="1:14" s="678" customFormat="1" ht="15" hidden="1" customHeight="1">
      <c r="A53" s="441">
        <v>38018</v>
      </c>
      <c r="B53" s="674">
        <v>2004</v>
      </c>
      <c r="C53" s="667">
        <v>16808648.850000001</v>
      </c>
      <c r="D53" s="662">
        <f>C53-C52</f>
        <v>167797.40000000037</v>
      </c>
      <c r="E53" s="661">
        <f t="shared" ref="E53:E58" si="12">C53/C52*100-100</f>
        <v>1.0083462406005737</v>
      </c>
      <c r="F53" s="662">
        <f t="shared" si="10"/>
        <v>443253.20000000484</v>
      </c>
      <c r="G53" s="661">
        <f t="shared" si="11"/>
        <v>2.7084783617804362</v>
      </c>
      <c r="I53" s="668"/>
      <c r="J53" s="668"/>
      <c r="K53" s="668"/>
      <c r="L53" s="668"/>
      <c r="M53" s="668"/>
      <c r="N53" s="668"/>
    </row>
    <row r="54" spans="1:14" s="677" customFormat="1" ht="15" hidden="1" customHeight="1">
      <c r="A54" s="441">
        <v>38047</v>
      </c>
      <c r="B54" s="674">
        <v>2004</v>
      </c>
      <c r="C54" s="667">
        <v>16930836.649999999</v>
      </c>
      <c r="D54" s="662">
        <f t="shared" ref="D54:D63" si="13">C54-C53</f>
        <v>122187.79999999702</v>
      </c>
      <c r="E54" s="661">
        <f t="shared" si="12"/>
        <v>0.72693409857269842</v>
      </c>
      <c r="F54" s="662">
        <f t="shared" si="10"/>
        <v>447864.07999999821</v>
      </c>
      <c r="G54" s="661">
        <f t="shared" si="11"/>
        <v>2.7171317436706488</v>
      </c>
      <c r="I54" s="668"/>
      <c r="J54" s="668"/>
      <c r="K54" s="668"/>
      <c r="L54" s="668"/>
      <c r="M54" s="668"/>
      <c r="N54" s="668"/>
    </row>
    <row r="55" spans="1:14" s="677" customFormat="1" ht="15" customHeight="1">
      <c r="A55" s="441">
        <v>38078</v>
      </c>
      <c r="B55" s="674">
        <v>2004</v>
      </c>
      <c r="C55" s="667">
        <v>17023372.149999999</v>
      </c>
      <c r="D55" s="662">
        <f t="shared" si="13"/>
        <v>92535.5</v>
      </c>
      <c r="E55" s="661">
        <f t="shared" si="12"/>
        <v>0.54655007258604371</v>
      </c>
      <c r="F55" s="662">
        <f t="shared" si="10"/>
        <v>429055.07999999635</v>
      </c>
      <c r="G55" s="661">
        <f t="shared" si="11"/>
        <v>2.5855543086835695</v>
      </c>
      <c r="I55" s="668"/>
      <c r="J55" s="668"/>
      <c r="K55" s="668"/>
      <c r="L55" s="668"/>
      <c r="M55" s="668"/>
      <c r="N55" s="668"/>
    </row>
    <row r="56" spans="1:14" s="679" customFormat="1" ht="15" hidden="1" customHeight="1">
      <c r="A56" s="441">
        <v>38108</v>
      </c>
      <c r="B56" s="674">
        <v>2004</v>
      </c>
      <c r="C56" s="667">
        <v>17174293.950000003</v>
      </c>
      <c r="D56" s="662">
        <f t="shared" si="13"/>
        <v>150921.80000000447</v>
      </c>
      <c r="E56" s="661">
        <f t="shared" si="12"/>
        <v>0.88655642765822051</v>
      </c>
      <c r="F56" s="662">
        <f t="shared" si="10"/>
        <v>438502.91000000387</v>
      </c>
      <c r="G56" s="661">
        <f t="shared" si="11"/>
        <v>2.6201504843837142</v>
      </c>
      <c r="I56" s="668"/>
      <c r="J56" s="668"/>
      <c r="K56" s="668"/>
      <c r="L56" s="668"/>
      <c r="M56" s="668"/>
      <c r="N56" s="668"/>
    </row>
    <row r="57" spans="1:14" s="677" customFormat="1" ht="15" hidden="1" customHeight="1">
      <c r="A57" s="441">
        <v>38139</v>
      </c>
      <c r="B57" s="674">
        <v>2004</v>
      </c>
      <c r="C57" s="667">
        <v>17276512.779999994</v>
      </c>
      <c r="D57" s="662">
        <f t="shared" si="13"/>
        <v>102218.82999999076</v>
      </c>
      <c r="E57" s="661">
        <f t="shared" si="12"/>
        <v>0.59518504980515274</v>
      </c>
      <c r="F57" s="662">
        <f t="shared" si="10"/>
        <v>458440.61999999732</v>
      </c>
      <c r="G57" s="661">
        <f t="shared" si="11"/>
        <v>2.7258809192788931</v>
      </c>
      <c r="I57" s="668"/>
      <c r="J57" s="668"/>
      <c r="K57" s="668"/>
      <c r="L57" s="668"/>
      <c r="M57" s="668"/>
      <c r="N57" s="668"/>
    </row>
    <row r="58" spans="1:14" s="677" customFormat="1" ht="15" hidden="1" customHeight="1">
      <c r="A58" s="441">
        <v>38169</v>
      </c>
      <c r="B58" s="674">
        <v>2004</v>
      </c>
      <c r="C58" s="667">
        <v>17414516.309999999</v>
      </c>
      <c r="D58" s="662">
        <f t="shared" si="13"/>
        <v>138003.53000000492</v>
      </c>
      <c r="E58" s="661">
        <f t="shared" si="12"/>
        <v>0.79879274108930076</v>
      </c>
      <c r="F58" s="662">
        <f t="shared" si="10"/>
        <v>472560.1799999997</v>
      </c>
      <c r="G58" s="661">
        <f t="shared" si="11"/>
        <v>2.7892893617119654</v>
      </c>
      <c r="I58" s="668"/>
      <c r="J58" s="668"/>
      <c r="K58" s="668"/>
      <c r="L58" s="668"/>
      <c r="M58" s="668"/>
      <c r="N58" s="668"/>
    </row>
    <row r="59" spans="1:14" s="680" customFormat="1" ht="15" hidden="1" customHeight="1">
      <c r="A59" s="441">
        <v>38200</v>
      </c>
      <c r="B59" s="674">
        <v>2004</v>
      </c>
      <c r="C59" s="667">
        <v>17260174.649999999</v>
      </c>
      <c r="D59" s="662">
        <f t="shared" si="13"/>
        <v>-154341.66000000015</v>
      </c>
      <c r="E59" s="661">
        <f>C59/C58*100-100</f>
        <v>-0.88628163569131857</v>
      </c>
      <c r="F59" s="662">
        <f>C59-C46</f>
        <v>450138.44999999925</v>
      </c>
      <c r="G59" s="661">
        <f>C59/C46*100-100</f>
        <v>2.6777958396068158</v>
      </c>
      <c r="I59" s="668"/>
      <c r="J59" s="668"/>
      <c r="K59" s="668"/>
      <c r="L59" s="668"/>
      <c r="M59" s="668"/>
      <c r="N59" s="668"/>
    </row>
    <row r="60" spans="1:14" s="411" customFormat="1" ht="15" hidden="1" customHeight="1">
      <c r="A60" s="441">
        <v>38231</v>
      </c>
      <c r="B60" s="674">
        <v>2004</v>
      </c>
      <c r="C60" s="667">
        <v>17247118.719999995</v>
      </c>
      <c r="D60" s="662">
        <f t="shared" si="13"/>
        <v>-13055.930000003427</v>
      </c>
      <c r="E60" s="661">
        <f>C60/C59*100-100</f>
        <v>-7.564193448067158E-2</v>
      </c>
      <c r="F60" s="662">
        <f>C60-C47</f>
        <v>461642.88999999687</v>
      </c>
      <c r="G60" s="661">
        <f>C60/C47*100-100</f>
        <v>2.7502520314313728</v>
      </c>
      <c r="I60" s="668"/>
      <c r="J60" s="668"/>
      <c r="K60" s="668"/>
      <c r="L60" s="668"/>
      <c r="M60" s="668"/>
      <c r="N60" s="668"/>
    </row>
    <row r="61" spans="1:14" s="411" customFormat="1" ht="15" hidden="1" customHeight="1">
      <c r="A61" s="441">
        <v>38261</v>
      </c>
      <c r="B61" s="674">
        <v>2004</v>
      </c>
      <c r="C61" s="667">
        <v>17314217.050000001</v>
      </c>
      <c r="D61" s="662">
        <f t="shared" si="13"/>
        <v>67098.330000005662</v>
      </c>
      <c r="E61" s="661">
        <f>C61/C60*100-100</f>
        <v>0.38904080785503936</v>
      </c>
      <c r="F61" s="662">
        <f>C61-C48</f>
        <v>484134.40000000224</v>
      </c>
      <c r="G61" s="661">
        <f>C61/C48*100-100</f>
        <v>2.8766014408135021</v>
      </c>
      <c r="I61" s="668"/>
      <c r="J61" s="668"/>
      <c r="K61" s="668"/>
      <c r="L61" s="668"/>
      <c r="M61" s="668"/>
      <c r="N61" s="668"/>
    </row>
    <row r="62" spans="1:14" s="411" customFormat="1" ht="15" hidden="1" customHeight="1">
      <c r="A62" s="441">
        <v>38292</v>
      </c>
      <c r="B62" s="674">
        <v>2004</v>
      </c>
      <c r="C62" s="667">
        <v>17349474.239999998</v>
      </c>
      <c r="D62" s="662">
        <f t="shared" si="13"/>
        <v>35257.189999997616</v>
      </c>
      <c r="E62" s="661">
        <f>C62/C61*100-100</f>
        <v>0.20363144286676516</v>
      </c>
      <c r="F62" s="662">
        <f>C62-C49</f>
        <v>499238.63999999687</v>
      </c>
      <c r="G62" s="661">
        <f>C62/C49*100-100</f>
        <v>2.9627991670335945</v>
      </c>
      <c r="I62" s="668"/>
      <c r="J62" s="668"/>
      <c r="K62" s="668"/>
      <c r="L62" s="668"/>
      <c r="M62" s="668"/>
      <c r="N62" s="668"/>
    </row>
    <row r="63" spans="1:14" s="411" customFormat="1" ht="15" hidden="1" customHeight="1">
      <c r="A63" s="441">
        <v>38322</v>
      </c>
      <c r="B63" s="674">
        <v>2004</v>
      </c>
      <c r="C63" s="667">
        <v>17340361.050000001</v>
      </c>
      <c r="D63" s="662">
        <f t="shared" si="13"/>
        <v>-9113.1899999976158</v>
      </c>
      <c r="E63" s="661">
        <f>C63/C62*100-100</f>
        <v>-5.2527182518218751E-2</v>
      </c>
      <c r="F63" s="662">
        <f>C63-C50</f>
        <v>514136.83999999985</v>
      </c>
      <c r="G63" s="661">
        <f>C63/C50*100-100</f>
        <v>3.055568697904576</v>
      </c>
      <c r="I63" s="668"/>
      <c r="J63" s="668"/>
      <c r="K63" s="668"/>
      <c r="L63" s="668"/>
      <c r="M63" s="668"/>
      <c r="N63" s="668"/>
    </row>
    <row r="64" spans="1:14" s="657" customFormat="1" ht="15" hidden="1" customHeight="1">
      <c r="A64" s="669" t="s">
        <v>210</v>
      </c>
      <c r="B64" s="676" t="s">
        <v>210</v>
      </c>
      <c r="C64" s="671"/>
      <c r="D64" s="672"/>
      <c r="E64" s="673"/>
      <c r="F64" s="672"/>
      <c r="G64" s="673"/>
      <c r="H64" s="639"/>
      <c r="I64" s="663"/>
      <c r="J64" s="663"/>
      <c r="K64" s="664"/>
      <c r="L64" s="665"/>
      <c r="M64" s="664"/>
      <c r="N64" s="665"/>
    </row>
    <row r="65" spans="1:14" s="677" customFormat="1" ht="15" hidden="1" customHeight="1">
      <c r="A65" s="441">
        <v>38353</v>
      </c>
      <c r="B65" s="674">
        <v>2005</v>
      </c>
      <c r="C65" s="659">
        <v>17180940.449999999</v>
      </c>
      <c r="D65" s="662">
        <f>C65-C63</f>
        <v>-159420.60000000149</v>
      </c>
      <c r="E65" s="661">
        <f>C65/C63*100-100</f>
        <v>-0.91936148007715701</v>
      </c>
      <c r="F65" s="662">
        <f t="shared" ref="F65:F71" si="14">C65-C52</f>
        <v>540088.99999999814</v>
      </c>
      <c r="G65" s="661">
        <f t="shared" ref="G65:G71" si="15">C65/C52*100-100</f>
        <v>3.2455610917673283</v>
      </c>
      <c r="I65" s="668"/>
      <c r="J65" s="668"/>
      <c r="K65" s="668"/>
      <c r="L65" s="668"/>
      <c r="M65" s="668"/>
      <c r="N65" s="668"/>
    </row>
    <row r="66" spans="1:14" s="678" customFormat="1" ht="15" hidden="1" customHeight="1">
      <c r="A66" s="441">
        <v>38384</v>
      </c>
      <c r="B66" s="674">
        <v>2005</v>
      </c>
      <c r="C66" s="667">
        <v>17320383.800000001</v>
      </c>
      <c r="D66" s="662">
        <f>C66-C65</f>
        <v>139443.35000000149</v>
      </c>
      <c r="E66" s="661">
        <f t="shared" ref="E66:E71" si="16">C66/C65*100-100</f>
        <v>0.81161651427528625</v>
      </c>
      <c r="F66" s="662">
        <f t="shared" si="14"/>
        <v>511734.94999999925</v>
      </c>
      <c r="G66" s="661">
        <f t="shared" si="15"/>
        <v>3.0444740357580713</v>
      </c>
      <c r="I66" s="668"/>
      <c r="J66" s="668"/>
      <c r="K66" s="668"/>
      <c r="L66" s="668"/>
      <c r="M66" s="668"/>
      <c r="N66" s="668"/>
    </row>
    <row r="67" spans="1:14" s="677" customFormat="1" ht="15" hidden="1" customHeight="1">
      <c r="A67" s="441">
        <v>38412</v>
      </c>
      <c r="B67" s="674">
        <v>2005</v>
      </c>
      <c r="C67" s="667">
        <v>17430544.379999999</v>
      </c>
      <c r="D67" s="662">
        <f t="shared" ref="D67:D76" si="17">C67-C66</f>
        <v>110160.57999999821</v>
      </c>
      <c r="E67" s="661">
        <f t="shared" si="16"/>
        <v>0.63601696863091206</v>
      </c>
      <c r="F67" s="662">
        <f t="shared" si="14"/>
        <v>499707.73000000045</v>
      </c>
      <c r="G67" s="661">
        <f t="shared" si="15"/>
        <v>2.9514650712786761</v>
      </c>
      <c r="I67" s="668"/>
      <c r="J67" s="668"/>
      <c r="K67" s="668"/>
      <c r="L67" s="668"/>
      <c r="M67" s="668"/>
      <c r="N67" s="668"/>
    </row>
    <row r="68" spans="1:14" s="677" customFormat="1" ht="15" customHeight="1">
      <c r="A68" s="441">
        <v>38443</v>
      </c>
      <c r="B68" s="674">
        <v>2005</v>
      </c>
      <c r="C68" s="667">
        <v>17575463.009999998</v>
      </c>
      <c r="D68" s="662">
        <f t="shared" si="17"/>
        <v>144918.62999999896</v>
      </c>
      <c r="E68" s="661">
        <f t="shared" si="16"/>
        <v>0.83140621910970935</v>
      </c>
      <c r="F68" s="662">
        <f t="shared" si="14"/>
        <v>552090.8599999994</v>
      </c>
      <c r="G68" s="661">
        <f t="shared" si="15"/>
        <v>3.2431345278438215</v>
      </c>
      <c r="I68" s="668"/>
      <c r="J68" s="668"/>
      <c r="K68" s="668"/>
      <c r="L68" s="668"/>
      <c r="M68" s="668"/>
      <c r="N68" s="668"/>
    </row>
    <row r="69" spans="1:14" s="679" customFormat="1" ht="15" hidden="1" customHeight="1">
      <c r="A69" s="441">
        <v>38473</v>
      </c>
      <c r="B69" s="674">
        <v>2005</v>
      </c>
      <c r="C69" s="667">
        <v>17789655.539999999</v>
      </c>
      <c r="D69" s="662">
        <f t="shared" si="17"/>
        <v>214192.53000000119</v>
      </c>
      <c r="E69" s="661">
        <f t="shared" si="16"/>
        <v>1.2187020613802986</v>
      </c>
      <c r="F69" s="662">
        <f t="shared" si="14"/>
        <v>615361.58999999613</v>
      </c>
      <c r="G69" s="661">
        <f t="shared" si="15"/>
        <v>3.5830386494578192</v>
      </c>
      <c r="I69" s="668"/>
      <c r="J69" s="668"/>
      <c r="K69" s="668"/>
      <c r="L69" s="668"/>
      <c r="M69" s="668"/>
      <c r="N69" s="668"/>
    </row>
    <row r="70" spans="1:14" s="677" customFormat="1" ht="15" hidden="1" customHeight="1">
      <c r="A70" s="441">
        <v>38504</v>
      </c>
      <c r="B70" s="674">
        <v>2005</v>
      </c>
      <c r="C70" s="667">
        <v>18019758.109999999</v>
      </c>
      <c r="D70" s="662">
        <f t="shared" si="17"/>
        <v>230102.5700000003</v>
      </c>
      <c r="E70" s="661">
        <f t="shared" si="16"/>
        <v>1.2934627625735402</v>
      </c>
      <c r="F70" s="662">
        <f t="shared" si="14"/>
        <v>743245.33000000566</v>
      </c>
      <c r="G70" s="661">
        <f t="shared" si="15"/>
        <v>4.3020564361832214</v>
      </c>
      <c r="I70" s="668"/>
      <c r="J70" s="668"/>
      <c r="K70" s="668"/>
      <c r="L70" s="668"/>
      <c r="M70" s="668"/>
      <c r="N70" s="668"/>
    </row>
    <row r="71" spans="1:14" s="677" customFormat="1" ht="15" hidden="1" customHeight="1">
      <c r="A71" s="441">
        <v>38534</v>
      </c>
      <c r="B71" s="674">
        <v>2005</v>
      </c>
      <c r="C71" s="667">
        <v>18260394.07</v>
      </c>
      <c r="D71" s="662">
        <f t="shared" si="17"/>
        <v>240635.96000000089</v>
      </c>
      <c r="E71" s="661">
        <f t="shared" si="16"/>
        <v>1.3354006115457366</v>
      </c>
      <c r="F71" s="662">
        <f t="shared" si="14"/>
        <v>845877.76000000164</v>
      </c>
      <c r="G71" s="661">
        <f t="shared" si="15"/>
        <v>4.8573141219792006</v>
      </c>
      <c r="I71" s="668"/>
      <c r="J71" s="668"/>
      <c r="K71" s="668"/>
      <c r="L71" s="668"/>
      <c r="M71" s="668"/>
      <c r="N71" s="668"/>
    </row>
    <row r="72" spans="1:14" s="680" customFormat="1" ht="15" hidden="1" customHeight="1">
      <c r="A72" s="441">
        <v>38565</v>
      </c>
      <c r="B72" s="674">
        <v>2005</v>
      </c>
      <c r="C72" s="667">
        <v>18168312.589999996</v>
      </c>
      <c r="D72" s="662">
        <f t="shared" si="17"/>
        <v>-92081.480000004172</v>
      </c>
      <c r="E72" s="661">
        <f>C72/C71*100-100</f>
        <v>-0.50426885447825498</v>
      </c>
      <c r="F72" s="662">
        <f>C72-C59</f>
        <v>908137.93999999762</v>
      </c>
      <c r="G72" s="661">
        <f>C72/C59*100-100</f>
        <v>5.2614643734210347</v>
      </c>
      <c r="I72" s="668"/>
      <c r="J72" s="668"/>
      <c r="K72" s="668"/>
      <c r="L72" s="668"/>
      <c r="M72" s="668"/>
      <c r="N72" s="668"/>
    </row>
    <row r="73" spans="1:14" s="411" customFormat="1" ht="15" hidden="1" customHeight="1">
      <c r="A73" s="441">
        <v>38596</v>
      </c>
      <c r="B73" s="674">
        <v>2005</v>
      </c>
      <c r="C73" s="667">
        <v>18196939.539999995</v>
      </c>
      <c r="D73" s="662">
        <f t="shared" si="17"/>
        <v>28626.949999999255</v>
      </c>
      <c r="E73" s="661">
        <f>C73/C72*100-100</f>
        <v>0.15756526566894991</v>
      </c>
      <c r="F73" s="662">
        <f>C73-C60</f>
        <v>949820.8200000003</v>
      </c>
      <c r="G73" s="661">
        <f>C73/C60*100-100</f>
        <v>5.5071275116728629</v>
      </c>
      <c r="I73" s="668"/>
      <c r="J73" s="668"/>
      <c r="K73" s="668"/>
      <c r="L73" s="668"/>
      <c r="M73" s="668"/>
      <c r="N73" s="668"/>
    </row>
    <row r="74" spans="1:14" s="411" customFormat="1" ht="15" hidden="1" customHeight="1">
      <c r="A74" s="441">
        <v>38626</v>
      </c>
      <c r="B74" s="674">
        <v>2005</v>
      </c>
      <c r="C74" s="667">
        <v>18294813.400000002</v>
      </c>
      <c r="D74" s="662">
        <f t="shared" si="17"/>
        <v>97873.860000006855</v>
      </c>
      <c r="E74" s="661">
        <f>C74/C73*100-100</f>
        <v>0.53785890635545286</v>
      </c>
      <c r="F74" s="662">
        <f>C74-C61</f>
        <v>980596.35000000149</v>
      </c>
      <c r="G74" s="661">
        <f>C74/C61*100-100</f>
        <v>5.66353273248356</v>
      </c>
      <c r="I74" s="668"/>
      <c r="J74" s="668"/>
      <c r="K74" s="668"/>
      <c r="L74" s="668"/>
      <c r="M74" s="668"/>
      <c r="N74" s="668"/>
    </row>
    <row r="75" spans="1:14" s="411" customFormat="1" ht="15" hidden="1" customHeight="1">
      <c r="A75" s="441">
        <v>38657</v>
      </c>
      <c r="B75" s="674">
        <v>2005</v>
      </c>
      <c r="C75" s="667">
        <v>18330429.810000002</v>
      </c>
      <c r="D75" s="662">
        <f t="shared" si="17"/>
        <v>35616.410000000149</v>
      </c>
      <c r="E75" s="661">
        <f>C75/C74*100-100</f>
        <v>0.19468036771559127</v>
      </c>
      <c r="F75" s="662">
        <f>C75-C62</f>
        <v>980955.57000000402</v>
      </c>
      <c r="G75" s="661">
        <f>C75/C62*100-100</f>
        <v>5.6540939306296991</v>
      </c>
      <c r="I75" s="668"/>
      <c r="J75" s="668"/>
      <c r="K75" s="668"/>
      <c r="L75" s="668"/>
      <c r="M75" s="668"/>
      <c r="N75" s="668"/>
    </row>
    <row r="76" spans="1:14" s="411" customFormat="1" ht="15" hidden="1" customHeight="1">
      <c r="A76" s="441">
        <v>38687</v>
      </c>
      <c r="B76" s="674">
        <v>2005</v>
      </c>
      <c r="C76" s="667">
        <v>18316322.949999999</v>
      </c>
      <c r="D76" s="662">
        <f t="shared" si="17"/>
        <v>-14106.860000003129</v>
      </c>
      <c r="E76" s="661">
        <f>C76/C75*100-100</f>
        <v>-7.6958697347663474E-2</v>
      </c>
      <c r="F76" s="662">
        <f>C76-C63</f>
        <v>975961.89999999851</v>
      </c>
      <c r="G76" s="661">
        <f>C76/C63*100-100</f>
        <v>5.6282674690905594</v>
      </c>
      <c r="I76" s="668"/>
      <c r="J76" s="668"/>
      <c r="K76" s="668"/>
      <c r="L76" s="668"/>
      <c r="M76" s="668"/>
      <c r="N76" s="668"/>
    </row>
    <row r="77" spans="1:14" s="657" customFormat="1" ht="15" hidden="1" customHeight="1">
      <c r="A77" s="669" t="s">
        <v>211</v>
      </c>
      <c r="B77" s="676" t="s">
        <v>211</v>
      </c>
      <c r="C77" s="671"/>
      <c r="D77" s="672"/>
      <c r="E77" s="673"/>
      <c r="F77" s="672"/>
      <c r="G77" s="673"/>
      <c r="H77" s="639"/>
      <c r="I77" s="663"/>
      <c r="J77" s="663"/>
      <c r="K77" s="664"/>
      <c r="L77" s="665"/>
      <c r="M77" s="664"/>
      <c r="N77" s="665"/>
    </row>
    <row r="78" spans="1:14" s="677" customFormat="1" ht="15" hidden="1" customHeight="1">
      <c r="A78" s="441">
        <v>38718</v>
      </c>
      <c r="B78" s="674">
        <v>2006</v>
      </c>
      <c r="C78" s="659">
        <v>18154960.289999999</v>
      </c>
      <c r="D78" s="662">
        <f>C78-C76</f>
        <v>-161362.66000000015</v>
      </c>
      <c r="E78" s="661">
        <f>C78/C76*100-100</f>
        <v>-0.88097736887741007</v>
      </c>
      <c r="F78" s="662">
        <f t="shared" ref="F78:F84" si="18">C78-C65</f>
        <v>974019.83999999985</v>
      </c>
      <c r="G78" s="661">
        <f t="shared" ref="G78:G84" si="19">C78/C65*100-100</f>
        <v>5.6691881497092282</v>
      </c>
      <c r="I78" s="668"/>
      <c r="J78" s="668"/>
      <c r="K78" s="668"/>
      <c r="L78" s="668"/>
      <c r="M78" s="668"/>
      <c r="N78" s="668"/>
    </row>
    <row r="79" spans="1:14" s="678" customFormat="1" ht="15" hidden="1" customHeight="1">
      <c r="A79" s="441">
        <v>38749</v>
      </c>
      <c r="B79" s="674">
        <v>2006</v>
      </c>
      <c r="C79" s="667">
        <v>18286896.75</v>
      </c>
      <c r="D79" s="662">
        <f>C79-C78</f>
        <v>131936.46000000089</v>
      </c>
      <c r="E79" s="661">
        <f t="shared" ref="E79:E84" si="20">C79/C78*100-100</f>
        <v>0.72672403515348094</v>
      </c>
      <c r="F79" s="662">
        <f t="shared" si="18"/>
        <v>966512.94999999925</v>
      </c>
      <c r="G79" s="661">
        <f t="shared" si="19"/>
        <v>5.5802051568857252</v>
      </c>
      <c r="I79" s="668"/>
      <c r="J79" s="668"/>
      <c r="K79" s="668"/>
      <c r="L79" s="668"/>
      <c r="M79" s="668"/>
      <c r="N79" s="668"/>
    </row>
    <row r="80" spans="1:14" s="677" customFormat="1" ht="15" hidden="1" customHeight="1">
      <c r="A80" s="441">
        <v>38777</v>
      </c>
      <c r="B80" s="674">
        <v>2006</v>
      </c>
      <c r="C80" s="667">
        <v>18415427.049999997</v>
      </c>
      <c r="D80" s="662">
        <f t="shared" ref="D80:D89" si="21">C80-C79</f>
        <v>128530.29999999702</v>
      </c>
      <c r="E80" s="661">
        <f t="shared" si="20"/>
        <v>0.70285462731666826</v>
      </c>
      <c r="F80" s="662">
        <f t="shared" si="18"/>
        <v>984882.66999999806</v>
      </c>
      <c r="G80" s="661">
        <f t="shared" si="19"/>
        <v>5.650326510341614</v>
      </c>
      <c r="I80" s="668"/>
      <c r="J80" s="668"/>
      <c r="K80" s="668"/>
      <c r="L80" s="668"/>
      <c r="M80" s="668"/>
      <c r="N80" s="668"/>
    </row>
    <row r="81" spans="1:14" s="677" customFormat="1" ht="15" customHeight="1">
      <c r="A81" s="441">
        <v>38808</v>
      </c>
      <c r="B81" s="674">
        <v>2006</v>
      </c>
      <c r="C81" s="667">
        <v>18540308.849999998</v>
      </c>
      <c r="D81" s="662">
        <f t="shared" si="21"/>
        <v>124881.80000000075</v>
      </c>
      <c r="E81" s="661">
        <f t="shared" si="20"/>
        <v>0.6781368667744232</v>
      </c>
      <c r="F81" s="662">
        <f t="shared" si="18"/>
        <v>964845.83999999985</v>
      </c>
      <c r="G81" s="661">
        <f t="shared" si="19"/>
        <v>5.4897321308179841</v>
      </c>
      <c r="I81" s="668"/>
      <c r="J81" s="668"/>
      <c r="K81" s="668"/>
      <c r="L81" s="668"/>
      <c r="M81" s="668"/>
      <c r="N81" s="668"/>
    </row>
    <row r="82" spans="1:14" s="679" customFormat="1" ht="15" hidden="1" customHeight="1">
      <c r="A82" s="441">
        <v>38838</v>
      </c>
      <c r="B82" s="674">
        <v>2006</v>
      </c>
      <c r="C82" s="667">
        <v>18696526.289999995</v>
      </c>
      <c r="D82" s="662">
        <f t="shared" si="21"/>
        <v>156217.43999999762</v>
      </c>
      <c r="E82" s="661">
        <f t="shared" si="20"/>
        <v>0.84258272752558128</v>
      </c>
      <c r="F82" s="662">
        <f t="shared" si="18"/>
        <v>906870.74999999627</v>
      </c>
      <c r="G82" s="661">
        <f t="shared" si="19"/>
        <v>5.0977420443071537</v>
      </c>
      <c r="I82" s="668"/>
      <c r="J82" s="668"/>
      <c r="K82" s="668"/>
      <c r="L82" s="668"/>
      <c r="M82" s="668"/>
      <c r="N82" s="668"/>
    </row>
    <row r="83" spans="1:14" s="677" customFormat="1" ht="15" hidden="1" customHeight="1">
      <c r="A83" s="441">
        <v>38869</v>
      </c>
      <c r="B83" s="674">
        <v>2006</v>
      </c>
      <c r="C83" s="667">
        <v>18807670.369999994</v>
      </c>
      <c r="D83" s="662">
        <f t="shared" si="21"/>
        <v>111144.07999999821</v>
      </c>
      <c r="E83" s="661">
        <f t="shared" si="20"/>
        <v>0.59446379651519976</v>
      </c>
      <c r="F83" s="662">
        <f t="shared" si="18"/>
        <v>787912.25999999419</v>
      </c>
      <c r="G83" s="661">
        <f t="shared" si="19"/>
        <v>4.3724907692448198</v>
      </c>
      <c r="I83" s="668"/>
      <c r="J83" s="668"/>
      <c r="K83" s="668"/>
      <c r="L83" s="668"/>
      <c r="M83" s="668"/>
      <c r="N83" s="668"/>
    </row>
    <row r="84" spans="1:14" s="677" customFormat="1" ht="15" hidden="1" customHeight="1">
      <c r="A84" s="441">
        <v>38899</v>
      </c>
      <c r="B84" s="674">
        <v>2006</v>
      </c>
      <c r="C84" s="667">
        <v>18944956.34</v>
      </c>
      <c r="D84" s="662">
        <f t="shared" si="21"/>
        <v>137285.97000000626</v>
      </c>
      <c r="E84" s="661">
        <f t="shared" si="20"/>
        <v>0.72994670418613339</v>
      </c>
      <c r="F84" s="662">
        <f t="shared" si="18"/>
        <v>684562.26999999955</v>
      </c>
      <c r="G84" s="661">
        <f t="shared" si="19"/>
        <v>3.7488910007953677</v>
      </c>
      <c r="I84" s="668"/>
      <c r="J84" s="668"/>
      <c r="K84" s="668"/>
      <c r="L84" s="668"/>
      <c r="M84" s="668"/>
      <c r="N84" s="668"/>
    </row>
    <row r="85" spans="1:14" s="680" customFormat="1" ht="15" hidden="1" customHeight="1">
      <c r="A85" s="441">
        <v>38930</v>
      </c>
      <c r="B85" s="674">
        <v>2006</v>
      </c>
      <c r="C85" s="667">
        <v>18760546.599999994</v>
      </c>
      <c r="D85" s="662">
        <f t="shared" si="21"/>
        <v>-184409.74000000581</v>
      </c>
      <c r="E85" s="661">
        <f>C85/C84*100-100</f>
        <v>-0.97339754544931623</v>
      </c>
      <c r="F85" s="662">
        <f>C85-C72</f>
        <v>592234.00999999791</v>
      </c>
      <c r="G85" s="661">
        <f>C85/C72*100-100</f>
        <v>3.2597083910036275</v>
      </c>
      <c r="I85" s="668"/>
      <c r="J85" s="668"/>
      <c r="K85" s="668"/>
      <c r="L85" s="668"/>
      <c r="M85" s="668"/>
      <c r="N85" s="668"/>
    </row>
    <row r="86" spans="1:14" s="411" customFormat="1" ht="15" hidden="1" customHeight="1">
      <c r="A86" s="441">
        <v>38961</v>
      </c>
      <c r="B86" s="674">
        <v>2006</v>
      </c>
      <c r="C86" s="667">
        <v>18777097.109999996</v>
      </c>
      <c r="D86" s="662">
        <f t="shared" si="21"/>
        <v>16550.510000001639</v>
      </c>
      <c r="E86" s="661">
        <f>C86/C85*100-100</f>
        <v>8.821976434312262E-2</v>
      </c>
      <c r="F86" s="662">
        <f>C86-C73</f>
        <v>580157.5700000003</v>
      </c>
      <c r="G86" s="661">
        <f>C86/C73*100-100</f>
        <v>3.18821507718215</v>
      </c>
      <c r="I86" s="668"/>
      <c r="J86" s="668"/>
      <c r="K86" s="668"/>
      <c r="L86" s="668"/>
      <c r="M86" s="668"/>
      <c r="N86" s="668"/>
    </row>
    <row r="87" spans="1:14" s="411" customFormat="1" ht="15" hidden="1" customHeight="1">
      <c r="A87" s="441">
        <v>38991</v>
      </c>
      <c r="B87" s="674">
        <v>2006</v>
      </c>
      <c r="C87" s="667">
        <v>18866359.010000002</v>
      </c>
      <c r="D87" s="662">
        <f t="shared" si="21"/>
        <v>89261.90000000596</v>
      </c>
      <c r="E87" s="661">
        <f>C87/C86*100-100</f>
        <v>0.47537646249094223</v>
      </c>
      <c r="F87" s="662">
        <f>C87-C74</f>
        <v>571545.6099999994</v>
      </c>
      <c r="G87" s="661">
        <f>C87/C74*100-100</f>
        <v>3.1240854853430591</v>
      </c>
      <c r="I87" s="668"/>
      <c r="J87" s="668"/>
      <c r="K87" s="668"/>
      <c r="L87" s="668"/>
      <c r="M87" s="668"/>
      <c r="N87" s="668"/>
    </row>
    <row r="88" spans="1:14" s="411" customFormat="1" ht="15" hidden="1" customHeight="1">
      <c r="A88" s="441">
        <v>39022</v>
      </c>
      <c r="B88" s="674">
        <v>2006</v>
      </c>
      <c r="C88" s="667">
        <v>18922822.34</v>
      </c>
      <c r="D88" s="662">
        <f t="shared" si="21"/>
        <v>56463.329999998212</v>
      </c>
      <c r="E88" s="661">
        <f>C88/C87*100-100</f>
        <v>0.29928048104072502</v>
      </c>
      <c r="F88" s="662">
        <f>C88-C75</f>
        <v>592392.52999999747</v>
      </c>
      <c r="G88" s="661">
        <f>C88/C75*100-100</f>
        <v>3.231743806011707</v>
      </c>
      <c r="I88" s="668"/>
      <c r="J88" s="668"/>
      <c r="K88" s="668"/>
      <c r="L88" s="668"/>
      <c r="M88" s="668"/>
      <c r="N88" s="668"/>
    </row>
    <row r="89" spans="1:14" s="411" customFormat="1" ht="15" hidden="1" customHeight="1">
      <c r="A89" s="441">
        <v>39052</v>
      </c>
      <c r="B89" s="674">
        <v>2006</v>
      </c>
      <c r="C89" s="667">
        <v>18925995.789999999</v>
      </c>
      <c r="D89" s="662">
        <f t="shared" si="21"/>
        <v>3173.4499999992549</v>
      </c>
      <c r="E89" s="661">
        <f>C89/C88*100-100</f>
        <v>1.6770489850713943E-2</v>
      </c>
      <c r="F89" s="662">
        <f>C89-C76</f>
        <v>609672.83999999985</v>
      </c>
      <c r="G89" s="661">
        <f>C89/C76*100-100</f>
        <v>3.328576601669937</v>
      </c>
      <c r="I89" s="668"/>
      <c r="J89" s="668"/>
      <c r="K89" s="668"/>
      <c r="L89" s="668"/>
      <c r="M89" s="668"/>
      <c r="N89" s="668"/>
    </row>
    <row r="90" spans="1:14" s="657" customFormat="1" ht="15" hidden="1" customHeight="1">
      <c r="A90" s="669" t="s">
        <v>212</v>
      </c>
      <c r="B90" s="676" t="s">
        <v>212</v>
      </c>
      <c r="C90" s="681"/>
      <c r="D90" s="672"/>
      <c r="E90" s="673"/>
      <c r="F90" s="672"/>
      <c r="G90" s="673"/>
      <c r="I90" s="668"/>
      <c r="J90" s="668"/>
      <c r="K90" s="668"/>
      <c r="L90" s="668"/>
      <c r="M90" s="668"/>
      <c r="N90" s="668"/>
    </row>
    <row r="91" spans="1:14" s="682" customFormat="1" ht="15" hidden="1" customHeight="1">
      <c r="A91" s="441">
        <v>39083</v>
      </c>
      <c r="B91" s="674">
        <v>2007</v>
      </c>
      <c r="C91" s="659">
        <v>18778596.859999996</v>
      </c>
      <c r="D91" s="662">
        <f>C91-C89</f>
        <v>-147398.93000000343</v>
      </c>
      <c r="E91" s="661">
        <f>C91/C89*100-100</f>
        <v>-0.77881730311852948</v>
      </c>
      <c r="F91" s="662">
        <f t="shared" ref="F91:F97" si="22">C91-C78</f>
        <v>623636.56999999657</v>
      </c>
      <c r="G91" s="661">
        <f t="shared" ref="G91:G97" si="23">C91/C78*100-100</f>
        <v>3.4350753735523369</v>
      </c>
      <c r="I91" s="668"/>
      <c r="J91" s="668"/>
      <c r="K91" s="668"/>
      <c r="L91" s="668"/>
      <c r="M91" s="668"/>
      <c r="N91" s="668"/>
    </row>
    <row r="92" spans="1:14" s="677" customFormat="1" ht="15" hidden="1" customHeight="1">
      <c r="A92" s="441">
        <v>39114</v>
      </c>
      <c r="B92" s="674">
        <v>2007</v>
      </c>
      <c r="C92" s="667">
        <v>18915997.349999998</v>
      </c>
      <c r="D92" s="662">
        <f>C92-C91</f>
        <v>137400.49000000209</v>
      </c>
      <c r="E92" s="661">
        <f t="shared" ref="E92:E97" si="24">C92/C91*100-100</f>
        <v>0.73168666979948682</v>
      </c>
      <c r="F92" s="662">
        <f t="shared" si="22"/>
        <v>629100.59999999776</v>
      </c>
      <c r="G92" s="661">
        <f t="shared" si="23"/>
        <v>3.4401714440696338</v>
      </c>
      <c r="I92" s="668"/>
      <c r="J92" s="668"/>
      <c r="K92" s="668"/>
      <c r="L92" s="668"/>
      <c r="M92" s="668"/>
      <c r="N92" s="668"/>
    </row>
    <row r="93" spans="1:14" s="677" customFormat="1" ht="15" hidden="1" customHeight="1">
      <c r="A93" s="441">
        <v>39142</v>
      </c>
      <c r="B93" s="674">
        <v>2007</v>
      </c>
      <c r="C93" s="667">
        <v>19058951.269999996</v>
      </c>
      <c r="D93" s="662">
        <f t="shared" ref="D93:D102" si="25">C93-C92</f>
        <v>142953.91999999806</v>
      </c>
      <c r="E93" s="661">
        <f t="shared" si="24"/>
        <v>0.75573028138533971</v>
      </c>
      <c r="F93" s="662">
        <f t="shared" si="22"/>
        <v>643524.21999999881</v>
      </c>
      <c r="G93" s="661">
        <f t="shared" si="23"/>
        <v>3.4944843703746784</v>
      </c>
      <c r="I93" s="668"/>
      <c r="J93" s="668"/>
      <c r="K93" s="668"/>
      <c r="L93" s="668"/>
      <c r="M93" s="668"/>
      <c r="N93" s="668"/>
    </row>
    <row r="94" spans="1:14" s="677" customFormat="1" ht="15" customHeight="1">
      <c r="A94" s="441">
        <v>39173</v>
      </c>
      <c r="B94" s="674">
        <v>2007</v>
      </c>
      <c r="C94" s="667">
        <v>19151216.009999994</v>
      </c>
      <c r="D94" s="662">
        <f t="shared" si="25"/>
        <v>92264.739999998361</v>
      </c>
      <c r="E94" s="661">
        <f t="shared" si="24"/>
        <v>0.48410187262102511</v>
      </c>
      <c r="F94" s="662">
        <f t="shared" si="22"/>
        <v>610907.15999999642</v>
      </c>
      <c r="G94" s="661">
        <f t="shared" si="23"/>
        <v>3.2950214850385038</v>
      </c>
      <c r="I94" s="668"/>
      <c r="J94" s="668"/>
      <c r="K94" s="668"/>
      <c r="L94" s="668"/>
      <c r="M94" s="668"/>
      <c r="N94" s="668"/>
    </row>
    <row r="95" spans="1:14" s="679" customFormat="1" ht="15" hidden="1" customHeight="1">
      <c r="A95" s="441">
        <v>39203</v>
      </c>
      <c r="B95" s="674">
        <v>2007</v>
      </c>
      <c r="C95" s="667">
        <v>19303188.689999994</v>
      </c>
      <c r="D95" s="662">
        <f t="shared" si="25"/>
        <v>151972.6799999997</v>
      </c>
      <c r="E95" s="661">
        <f t="shared" si="24"/>
        <v>0.79354062906837441</v>
      </c>
      <c r="F95" s="662">
        <f t="shared" si="22"/>
        <v>606662.39999999851</v>
      </c>
      <c r="G95" s="661">
        <f t="shared" si="23"/>
        <v>3.2447867084511586</v>
      </c>
      <c r="I95" s="668"/>
      <c r="J95" s="668"/>
      <c r="K95" s="668"/>
      <c r="L95" s="668"/>
      <c r="M95" s="668"/>
      <c r="N95" s="668"/>
    </row>
    <row r="96" spans="1:14" s="679" customFormat="1" ht="15" hidden="1" customHeight="1">
      <c r="A96" s="441">
        <v>39234</v>
      </c>
      <c r="B96" s="674">
        <v>2007</v>
      </c>
      <c r="C96" s="667">
        <v>19377776.300000001</v>
      </c>
      <c r="D96" s="662">
        <f t="shared" si="25"/>
        <v>74587.610000006855</v>
      </c>
      <c r="E96" s="661">
        <f t="shared" si="24"/>
        <v>0.3864004605552509</v>
      </c>
      <c r="F96" s="662">
        <f t="shared" si="22"/>
        <v>570105.93000000715</v>
      </c>
      <c r="G96" s="661">
        <f t="shared" si="23"/>
        <v>3.0312416093243542</v>
      </c>
      <c r="I96" s="668"/>
      <c r="J96" s="668"/>
      <c r="K96" s="668"/>
      <c r="L96" s="668"/>
      <c r="M96" s="668"/>
      <c r="N96" s="668"/>
    </row>
    <row r="97" spans="1:16" s="679" customFormat="1" ht="15" hidden="1" customHeight="1">
      <c r="A97" s="441">
        <v>39264</v>
      </c>
      <c r="B97" s="674">
        <v>2007</v>
      </c>
      <c r="C97" s="667">
        <v>19493050.199999996</v>
      </c>
      <c r="D97" s="662">
        <f t="shared" si="25"/>
        <v>115273.89999999478</v>
      </c>
      <c r="E97" s="661">
        <f t="shared" si="24"/>
        <v>0.59487682288907706</v>
      </c>
      <c r="F97" s="662">
        <f t="shared" si="22"/>
        <v>548093.85999999568</v>
      </c>
      <c r="G97" s="661">
        <f t="shared" si="23"/>
        <v>2.8930858966550517</v>
      </c>
      <c r="I97" s="668"/>
      <c r="J97" s="668"/>
      <c r="K97" s="668"/>
      <c r="L97" s="668"/>
      <c r="M97" s="668"/>
      <c r="N97" s="668"/>
    </row>
    <row r="98" spans="1:16" s="683" customFormat="1" ht="15" hidden="1" customHeight="1">
      <c r="A98" s="441">
        <v>39295</v>
      </c>
      <c r="B98" s="674">
        <v>2007</v>
      </c>
      <c r="C98" s="667">
        <v>19286185.189999994</v>
      </c>
      <c r="D98" s="662">
        <f t="shared" si="25"/>
        <v>-206865.01000000164</v>
      </c>
      <c r="E98" s="661">
        <f>C98/C97*100-100</f>
        <v>-1.0612244255134584</v>
      </c>
      <c r="F98" s="662">
        <f>C98-C85</f>
        <v>525638.58999999985</v>
      </c>
      <c r="G98" s="661">
        <f>C98/C85*100-100</f>
        <v>2.801829825150179</v>
      </c>
      <c r="I98" s="668"/>
      <c r="J98" s="668"/>
      <c r="K98" s="668"/>
      <c r="L98" s="668"/>
      <c r="M98" s="668"/>
      <c r="N98" s="668"/>
    </row>
    <row r="99" spans="1:16" s="684" customFormat="1" ht="15" hidden="1" customHeight="1">
      <c r="A99" s="441">
        <v>39326</v>
      </c>
      <c r="B99" s="674">
        <v>2007</v>
      </c>
      <c r="C99" s="667">
        <v>19290985.350000001</v>
      </c>
      <c r="D99" s="662">
        <f t="shared" si="25"/>
        <v>4800.1600000075996</v>
      </c>
      <c r="E99" s="661">
        <f>C99/C98*100-100</f>
        <v>2.4889110794674707E-2</v>
      </c>
      <c r="F99" s="662">
        <f>C99-C86</f>
        <v>513888.24000000581</v>
      </c>
      <c r="G99" s="661">
        <f>C99/C86*100-100</f>
        <v>2.7367821393772687</v>
      </c>
      <c r="H99" s="683"/>
      <c r="I99" s="668"/>
      <c r="J99" s="668"/>
      <c r="K99" s="668"/>
      <c r="L99" s="668"/>
      <c r="M99" s="668"/>
      <c r="N99" s="668"/>
    </row>
    <row r="100" spans="1:16" s="684" customFormat="1" ht="15" hidden="1" customHeight="1">
      <c r="A100" s="441">
        <v>39356</v>
      </c>
      <c r="B100" s="674">
        <v>2007</v>
      </c>
      <c r="C100" s="667">
        <v>19371683.499999993</v>
      </c>
      <c r="D100" s="662">
        <f t="shared" si="25"/>
        <v>80698.149999991059</v>
      </c>
      <c r="E100" s="661">
        <f>C100/C99*100-100</f>
        <v>0.41832051881161192</v>
      </c>
      <c r="F100" s="662">
        <f>C100-C87</f>
        <v>505324.48999999091</v>
      </c>
      <c r="G100" s="661">
        <f>C100/C87*100-100</f>
        <v>2.6784420339512707</v>
      </c>
      <c r="H100" s="683"/>
      <c r="I100" s="668"/>
      <c r="J100" s="668"/>
      <c r="K100" s="668"/>
      <c r="L100" s="668"/>
      <c r="M100" s="668"/>
      <c r="N100" s="668"/>
    </row>
    <row r="101" spans="1:16" s="684" customFormat="1" ht="15" hidden="1" customHeight="1">
      <c r="A101" s="441">
        <v>39387</v>
      </c>
      <c r="B101" s="674">
        <v>2007</v>
      </c>
      <c r="C101" s="667">
        <v>19393158.910000004</v>
      </c>
      <c r="D101" s="662">
        <f t="shared" si="25"/>
        <v>21475.410000011325</v>
      </c>
      <c r="E101" s="661">
        <f>C101/C100*100-100</f>
        <v>0.11085980214373592</v>
      </c>
      <c r="F101" s="662">
        <f>C101-C88</f>
        <v>470336.57000000402</v>
      </c>
      <c r="G101" s="661">
        <f>C101/C88*100-100</f>
        <v>2.4855518989140677</v>
      </c>
      <c r="I101" s="668"/>
      <c r="J101" s="668"/>
      <c r="K101" s="668"/>
      <c r="L101" s="668"/>
      <c r="M101" s="668"/>
      <c r="N101" s="668"/>
    </row>
    <row r="102" spans="1:16" s="684" customFormat="1" ht="15" hidden="1" customHeight="1">
      <c r="A102" s="441">
        <v>39417</v>
      </c>
      <c r="B102" s="674">
        <v>2007</v>
      </c>
      <c r="C102" s="667">
        <v>19372777.080000002</v>
      </c>
      <c r="D102" s="662">
        <f t="shared" si="25"/>
        <v>-20381.830000001937</v>
      </c>
      <c r="E102" s="661">
        <f>C102/C101*100-100</f>
        <v>-0.10509804047185867</v>
      </c>
      <c r="F102" s="662">
        <f>C102-C89</f>
        <v>446781.29000000283</v>
      </c>
      <c r="G102" s="661">
        <f>C102/C89*100-100</f>
        <v>2.360675205455081</v>
      </c>
      <c r="I102" s="668"/>
      <c r="J102" s="668"/>
      <c r="K102" s="668"/>
      <c r="L102" s="668"/>
      <c r="M102" s="668"/>
      <c r="N102" s="668"/>
    </row>
    <row r="103" spans="1:16" s="657" customFormat="1" ht="15" hidden="1" customHeight="1">
      <c r="A103" s="427">
        <v>2008</v>
      </c>
      <c r="B103" s="676" t="s">
        <v>213</v>
      </c>
      <c r="C103" s="681"/>
      <c r="D103" s="685"/>
      <c r="E103" s="686"/>
      <c r="F103" s="672"/>
      <c r="G103" s="673"/>
      <c r="H103" s="684"/>
      <c r="I103" s="668"/>
      <c r="J103" s="668"/>
      <c r="K103" s="668"/>
      <c r="L103" s="668"/>
      <c r="M103" s="668"/>
      <c r="N103" s="668"/>
    </row>
    <row r="104" spans="1:16" s="682" customFormat="1" ht="15" hidden="1" customHeight="1">
      <c r="A104" s="441">
        <v>39448</v>
      </c>
      <c r="B104" s="674">
        <v>2008</v>
      </c>
      <c r="C104" s="659">
        <v>19161851.009999994</v>
      </c>
      <c r="D104" s="662">
        <f>C104-C102</f>
        <v>-210926.07000000775</v>
      </c>
      <c r="E104" s="661">
        <f>C104/C102*100-100</f>
        <v>-1.0887756005707843</v>
      </c>
      <c r="F104" s="662">
        <f t="shared" ref="F104:F110" si="26">C104-C91</f>
        <v>383254.14999999851</v>
      </c>
      <c r="G104" s="661">
        <f t="shared" ref="G104:G110" si="27">C104/C91*100-100</f>
        <v>2.0409094079673338</v>
      </c>
      <c r="I104" s="668"/>
      <c r="J104" s="668"/>
      <c r="K104" s="668"/>
      <c r="L104" s="668"/>
      <c r="M104" s="668"/>
      <c r="N104" s="668"/>
      <c r="P104" s="687"/>
    </row>
    <row r="105" spans="1:16" s="677" customFormat="1" ht="15" hidden="1" customHeight="1">
      <c r="A105" s="441">
        <v>39479</v>
      </c>
      <c r="B105" s="674">
        <v>2008</v>
      </c>
      <c r="C105" s="659">
        <v>19245226.760000005</v>
      </c>
      <c r="D105" s="662">
        <f>C105-C104</f>
        <v>83375.750000011176</v>
      </c>
      <c r="E105" s="661">
        <f t="shared" ref="E105:E110" si="28">C105/C104*100-100</f>
        <v>0.4351132359629446</v>
      </c>
      <c r="F105" s="662">
        <f t="shared" si="26"/>
        <v>329229.4100000076</v>
      </c>
      <c r="G105" s="661">
        <f t="shared" si="27"/>
        <v>1.7404813709175642</v>
      </c>
      <c r="I105" s="668"/>
      <c r="J105" s="668"/>
      <c r="K105" s="668"/>
      <c r="L105" s="668"/>
      <c r="M105" s="668"/>
      <c r="N105" s="668"/>
      <c r="P105" s="687"/>
    </row>
    <row r="106" spans="1:16" s="677" customFormat="1" ht="15" hidden="1" customHeight="1">
      <c r="A106" s="441">
        <v>39508</v>
      </c>
      <c r="B106" s="674">
        <v>2008</v>
      </c>
      <c r="C106" s="659">
        <v>19314410.130000006</v>
      </c>
      <c r="D106" s="662">
        <f t="shared" ref="D106:D115" si="29">C106-C105</f>
        <v>69183.370000001043</v>
      </c>
      <c r="E106" s="661">
        <f t="shared" si="28"/>
        <v>0.35948326752790649</v>
      </c>
      <c r="F106" s="662">
        <f t="shared" si="26"/>
        <v>255458.86000001058</v>
      </c>
      <c r="G106" s="661">
        <f t="shared" si="27"/>
        <v>1.3403615780377152</v>
      </c>
      <c r="I106" s="668"/>
      <c r="J106" s="668"/>
      <c r="K106" s="668"/>
      <c r="L106" s="668"/>
      <c r="M106" s="668"/>
      <c r="N106" s="668"/>
      <c r="P106" s="687"/>
    </row>
    <row r="107" spans="1:16" s="677" customFormat="1" ht="15" customHeight="1">
      <c r="A107" s="441">
        <v>39539</v>
      </c>
      <c r="B107" s="674">
        <v>2008</v>
      </c>
      <c r="C107" s="659">
        <v>19356269.419999998</v>
      </c>
      <c r="D107" s="662">
        <f t="shared" si="29"/>
        <v>41859.289999991655</v>
      </c>
      <c r="E107" s="661">
        <f t="shared" si="28"/>
        <v>0.21672569712588086</v>
      </c>
      <c r="F107" s="662">
        <f t="shared" si="26"/>
        <v>205053.41000000387</v>
      </c>
      <c r="G107" s="661">
        <f t="shared" si="27"/>
        <v>1.0707069978894879</v>
      </c>
      <c r="I107" s="668"/>
      <c r="J107" s="668"/>
      <c r="K107" s="668"/>
      <c r="L107" s="668"/>
      <c r="M107" s="668"/>
      <c r="N107" s="668"/>
      <c r="P107" s="687"/>
    </row>
    <row r="108" spans="1:16" s="679" customFormat="1" ht="15" hidden="1" customHeight="1">
      <c r="A108" s="441">
        <v>39569</v>
      </c>
      <c r="B108" s="674">
        <v>2008</v>
      </c>
      <c r="C108" s="659">
        <v>19409641.569999997</v>
      </c>
      <c r="D108" s="662">
        <f t="shared" si="29"/>
        <v>53372.14999999851</v>
      </c>
      <c r="E108" s="661">
        <f t="shared" si="28"/>
        <v>0.27573572593925633</v>
      </c>
      <c r="F108" s="662">
        <f t="shared" si="26"/>
        <v>106452.88000000268</v>
      </c>
      <c r="G108" s="661">
        <f t="shared" si="27"/>
        <v>0.55147821279470577</v>
      </c>
      <c r="H108" s="677"/>
      <c r="I108" s="668"/>
      <c r="J108" s="668"/>
      <c r="K108" s="668"/>
      <c r="L108" s="668"/>
      <c r="M108" s="668"/>
      <c r="N108" s="668"/>
      <c r="P108" s="687"/>
    </row>
    <row r="109" spans="1:16" s="679" customFormat="1" ht="15" hidden="1" customHeight="1">
      <c r="A109" s="441">
        <v>39600</v>
      </c>
      <c r="B109" s="674">
        <v>2008</v>
      </c>
      <c r="C109" s="659">
        <v>19358953.440000001</v>
      </c>
      <c r="D109" s="662">
        <f t="shared" si="29"/>
        <v>-50688.129999995232</v>
      </c>
      <c r="E109" s="661">
        <f t="shared" si="28"/>
        <v>-0.26114923254606026</v>
      </c>
      <c r="F109" s="662">
        <f t="shared" si="26"/>
        <v>-18822.859999999404</v>
      </c>
      <c r="G109" s="661">
        <f t="shared" si="27"/>
        <v>-9.713632621509305E-2</v>
      </c>
      <c r="I109" s="668"/>
      <c r="J109" s="668"/>
      <c r="K109" s="668"/>
      <c r="L109" s="668"/>
      <c r="M109" s="668"/>
      <c r="N109" s="668"/>
      <c r="P109" s="687"/>
    </row>
    <row r="110" spans="1:16" s="679" customFormat="1" ht="15" hidden="1" customHeight="1">
      <c r="A110" s="441">
        <v>39630</v>
      </c>
      <c r="B110" s="674">
        <v>2008</v>
      </c>
      <c r="C110" s="659">
        <v>19382222.600000001</v>
      </c>
      <c r="D110" s="662">
        <f t="shared" si="29"/>
        <v>23269.160000000149</v>
      </c>
      <c r="E110" s="661">
        <f t="shared" si="28"/>
        <v>0.12019843981813949</v>
      </c>
      <c r="F110" s="662">
        <f t="shared" si="26"/>
        <v>-110827.59999999404</v>
      </c>
      <c r="G110" s="661">
        <f t="shared" si="27"/>
        <v>-0.56854929763630935</v>
      </c>
      <c r="I110" s="668"/>
      <c r="J110" s="668"/>
      <c r="K110" s="668"/>
      <c r="L110" s="668"/>
      <c r="M110" s="668"/>
      <c r="N110" s="668"/>
      <c r="P110" s="687"/>
    </row>
    <row r="111" spans="1:16" s="683" customFormat="1" ht="15" hidden="1" customHeight="1">
      <c r="A111" s="441">
        <v>39661</v>
      </c>
      <c r="B111" s="674">
        <v>2008</v>
      </c>
      <c r="C111" s="659">
        <v>19137556.149999999</v>
      </c>
      <c r="D111" s="662">
        <f t="shared" si="29"/>
        <v>-244666.45000000298</v>
      </c>
      <c r="E111" s="661">
        <f>C111/C110*100-100</f>
        <v>-1.2623240123142665</v>
      </c>
      <c r="F111" s="662">
        <f>C111-C98</f>
        <v>-148629.03999999538</v>
      </c>
      <c r="G111" s="661">
        <f>C111/C98*100-100</f>
        <v>-0.77065027912860273</v>
      </c>
      <c r="I111" s="668"/>
      <c r="J111" s="668"/>
      <c r="K111" s="668"/>
      <c r="L111" s="668"/>
      <c r="M111" s="668"/>
      <c r="N111" s="668"/>
      <c r="P111" s="687"/>
    </row>
    <row r="112" spans="1:16" s="684" customFormat="1" ht="15" hidden="1" customHeight="1">
      <c r="A112" s="441">
        <v>39692</v>
      </c>
      <c r="B112" s="674">
        <v>2008</v>
      </c>
      <c r="C112" s="659">
        <v>19020359.469999995</v>
      </c>
      <c r="D112" s="662">
        <f t="shared" si="29"/>
        <v>-117196.68000000343</v>
      </c>
      <c r="E112" s="661">
        <f>C112/C111*100-100</f>
        <v>-0.61239104450649506</v>
      </c>
      <c r="F112" s="662">
        <f>C112-C99</f>
        <v>-270625.88000000641</v>
      </c>
      <c r="G112" s="661">
        <f>C112/C99*100-100</f>
        <v>-1.4028618812880183</v>
      </c>
      <c r="H112" s="683"/>
      <c r="I112" s="668"/>
      <c r="J112" s="668"/>
      <c r="K112" s="668"/>
      <c r="L112" s="668"/>
      <c r="M112" s="668"/>
      <c r="N112" s="668"/>
      <c r="P112" s="687"/>
    </row>
    <row r="113" spans="1:16" s="684" customFormat="1" ht="15" hidden="1" customHeight="1">
      <c r="A113" s="441">
        <v>39722</v>
      </c>
      <c r="B113" s="674">
        <v>2008</v>
      </c>
      <c r="C113" s="659">
        <v>18918473.260000002</v>
      </c>
      <c r="D113" s="662">
        <f t="shared" si="29"/>
        <v>-101886.20999999344</v>
      </c>
      <c r="E113" s="661">
        <f>C113/C112*100-100</f>
        <v>-0.53566921361655773</v>
      </c>
      <c r="F113" s="662">
        <f>C113-C100</f>
        <v>-453210.23999999091</v>
      </c>
      <c r="G113" s="661">
        <f>C113/C100*100-100</f>
        <v>-2.3395500964074216</v>
      </c>
      <c r="H113" s="683"/>
      <c r="I113" s="668"/>
      <c r="J113" s="668"/>
      <c r="K113" s="668"/>
      <c r="L113" s="668"/>
      <c r="M113" s="668"/>
      <c r="N113" s="668"/>
      <c r="P113" s="687"/>
    </row>
    <row r="114" spans="1:16" s="684" customFormat="1" ht="15" hidden="1" customHeight="1">
      <c r="A114" s="441">
        <v>39753</v>
      </c>
      <c r="B114" s="674">
        <v>2008</v>
      </c>
      <c r="C114" s="659">
        <v>18721386.649999999</v>
      </c>
      <c r="D114" s="662">
        <f t="shared" si="29"/>
        <v>-197086.61000000313</v>
      </c>
      <c r="E114" s="661">
        <f>C114/C113*100-100</f>
        <v>-1.0417680501560938</v>
      </c>
      <c r="F114" s="662">
        <f>C114-C101</f>
        <v>-671772.26000000536</v>
      </c>
      <c r="G114" s="661">
        <f>C114/C101*100-100</f>
        <v>-3.4639651184088791</v>
      </c>
      <c r="I114" s="668"/>
      <c r="J114" s="668"/>
      <c r="K114" s="668"/>
      <c r="L114" s="668"/>
      <c r="M114" s="668"/>
      <c r="N114" s="668"/>
      <c r="P114" s="687"/>
    </row>
    <row r="115" spans="1:16" s="684" customFormat="1" ht="15" hidden="1" customHeight="1">
      <c r="A115" s="441">
        <v>39783</v>
      </c>
      <c r="B115" s="674">
        <v>2008</v>
      </c>
      <c r="C115" s="659">
        <v>18531311.780000001</v>
      </c>
      <c r="D115" s="662">
        <f t="shared" si="29"/>
        <v>-190074.86999999732</v>
      </c>
      <c r="E115" s="661">
        <f>C115/C114*100-100</f>
        <v>-1.0152820063678263</v>
      </c>
      <c r="F115" s="662">
        <f>C115-C102</f>
        <v>-841465.30000000075</v>
      </c>
      <c r="G115" s="661">
        <f>C115/C102*100-100</f>
        <v>-4.3435450504858579</v>
      </c>
      <c r="I115" s="668"/>
      <c r="J115" s="668"/>
      <c r="K115" s="668"/>
      <c r="L115" s="668"/>
      <c r="M115" s="668"/>
      <c r="N115" s="668"/>
      <c r="P115" s="687"/>
    </row>
    <row r="116" spans="1:16" s="657" customFormat="1" ht="15" hidden="1" customHeight="1">
      <c r="A116" s="427">
        <v>2009</v>
      </c>
      <c r="B116" s="676" t="s">
        <v>214</v>
      </c>
      <c r="C116" s="681"/>
      <c r="D116" s="685"/>
      <c r="E116" s="686"/>
      <c r="F116" s="685"/>
      <c r="G116" s="686"/>
      <c r="H116" s="684"/>
      <c r="I116" s="668"/>
      <c r="J116" s="668"/>
      <c r="K116" s="668"/>
      <c r="L116" s="668"/>
      <c r="M116" s="668"/>
      <c r="N116" s="668"/>
    </row>
    <row r="117" spans="1:16" s="682" customFormat="1" ht="15" hidden="1" customHeight="1">
      <c r="A117" s="441">
        <v>39814</v>
      </c>
      <c r="B117" s="674">
        <v>2009</v>
      </c>
      <c r="C117" s="659">
        <v>18181742.699999999</v>
      </c>
      <c r="D117" s="662">
        <f>C117-C115</f>
        <v>-349569.08000000194</v>
      </c>
      <c r="E117" s="661">
        <f>C117/C115*100-100</f>
        <v>-1.8863698595653347</v>
      </c>
      <c r="F117" s="662">
        <f t="shared" ref="F117:F128" si="30">C117-C104</f>
        <v>-980108.30999999493</v>
      </c>
      <c r="G117" s="661">
        <f t="shared" ref="G117:G128" si="31">C117/C104*100-100</f>
        <v>-5.1148936994056839</v>
      </c>
      <c r="I117" s="668"/>
      <c r="J117" s="668"/>
      <c r="K117" s="668"/>
      <c r="L117" s="668"/>
      <c r="M117" s="668"/>
      <c r="N117" s="668"/>
      <c r="P117" s="687"/>
    </row>
    <row r="118" spans="1:16" s="677" customFormat="1" ht="15" hidden="1" customHeight="1">
      <c r="A118" s="441">
        <v>39845</v>
      </c>
      <c r="B118" s="674">
        <v>2009</v>
      </c>
      <c r="C118" s="659">
        <v>18112610.600000001</v>
      </c>
      <c r="D118" s="662">
        <f>C118-C117</f>
        <v>-69132.099999997765</v>
      </c>
      <c r="E118" s="661">
        <f t="shared" ref="E118:E124" si="32">C118/C117*100-100</f>
        <v>-0.38022812851707499</v>
      </c>
      <c r="F118" s="662">
        <f t="shared" si="30"/>
        <v>-1132616.1600000039</v>
      </c>
      <c r="G118" s="661">
        <f t="shared" si="31"/>
        <v>-5.8851796038801467</v>
      </c>
      <c r="I118" s="668"/>
      <c r="J118" s="668"/>
      <c r="K118" s="668"/>
      <c r="L118" s="668"/>
      <c r="M118" s="668"/>
      <c r="N118" s="668"/>
      <c r="P118" s="687"/>
    </row>
    <row r="119" spans="1:16" s="677" customFormat="1" ht="15" hidden="1" customHeight="1">
      <c r="A119" s="441">
        <v>39873</v>
      </c>
      <c r="B119" s="674">
        <v>2009</v>
      </c>
      <c r="C119" s="659">
        <v>18058121.809999999</v>
      </c>
      <c r="D119" s="662">
        <f t="shared" ref="D119:D128" si="33">C119-C118</f>
        <v>-54488.790000002831</v>
      </c>
      <c r="E119" s="661">
        <f t="shared" si="32"/>
        <v>-0.30083344252982158</v>
      </c>
      <c r="F119" s="662">
        <f t="shared" si="30"/>
        <v>-1256288.3200000077</v>
      </c>
      <c r="G119" s="661">
        <f t="shared" si="31"/>
        <v>-6.5044094618695283</v>
      </c>
      <c r="I119" s="668"/>
      <c r="J119" s="668"/>
      <c r="K119" s="668"/>
      <c r="L119" s="668"/>
      <c r="M119" s="668"/>
      <c r="N119" s="668"/>
      <c r="P119" s="687"/>
    </row>
    <row r="120" spans="1:16" s="677" customFormat="1" ht="15" customHeight="1">
      <c r="A120" s="441">
        <v>39904</v>
      </c>
      <c r="B120" s="674">
        <v>2009</v>
      </c>
      <c r="C120" s="659">
        <v>18034183.25</v>
      </c>
      <c r="D120" s="662">
        <f t="shared" si="33"/>
        <v>-23938.559999998659</v>
      </c>
      <c r="E120" s="661">
        <f t="shared" si="32"/>
        <v>-0.13256395239699259</v>
      </c>
      <c r="F120" s="662">
        <f t="shared" si="30"/>
        <v>-1322086.1699999981</v>
      </c>
      <c r="G120" s="661">
        <f t="shared" si="31"/>
        <v>-6.8302736509440365</v>
      </c>
      <c r="I120" s="668"/>
      <c r="J120" s="668"/>
      <c r="K120" s="668"/>
      <c r="L120" s="668"/>
      <c r="M120" s="668"/>
      <c r="N120" s="668"/>
      <c r="P120" s="687"/>
    </row>
    <row r="121" spans="1:16" s="679" customFormat="1" ht="15" hidden="1" customHeight="1">
      <c r="A121" s="441">
        <v>39934</v>
      </c>
      <c r="B121" s="674">
        <v>2009</v>
      </c>
      <c r="C121" s="659">
        <v>18103487.350000001</v>
      </c>
      <c r="D121" s="662">
        <f t="shared" si="33"/>
        <v>69304.10000000149</v>
      </c>
      <c r="E121" s="661">
        <f t="shared" si="32"/>
        <v>0.38429297872417578</v>
      </c>
      <c r="F121" s="662">
        <f>C121-C108+1</f>
        <v>-1306153.2199999951</v>
      </c>
      <c r="G121" s="661">
        <f t="shared" si="31"/>
        <v>-6.7294092747123102</v>
      </c>
      <c r="H121" s="677"/>
      <c r="I121" s="668"/>
      <c r="J121" s="668"/>
      <c r="K121" s="668"/>
      <c r="L121" s="668"/>
      <c r="M121" s="668"/>
      <c r="N121" s="668"/>
      <c r="P121" s="687"/>
    </row>
    <row r="122" spans="1:16" s="679" customFormat="1" ht="15" hidden="1" customHeight="1">
      <c r="A122" s="441">
        <v>39965</v>
      </c>
      <c r="B122" s="674">
        <v>2009</v>
      </c>
      <c r="C122" s="659">
        <v>18097986.039999999</v>
      </c>
      <c r="D122" s="662">
        <f t="shared" si="33"/>
        <v>-5501.3100000023842</v>
      </c>
      <c r="E122" s="661">
        <f t="shared" si="32"/>
        <v>-3.0388122982287769E-2</v>
      </c>
      <c r="F122" s="662">
        <f t="shared" si="30"/>
        <v>-1260967.4000000022</v>
      </c>
      <c r="G122" s="661">
        <f t="shared" si="31"/>
        <v>-6.5136134755846626</v>
      </c>
      <c r="I122" s="668"/>
      <c r="J122" s="668"/>
      <c r="K122" s="668"/>
      <c r="L122" s="668"/>
      <c r="M122" s="668"/>
      <c r="N122" s="668"/>
      <c r="P122" s="687"/>
    </row>
    <row r="123" spans="1:16" s="679" customFormat="1" ht="15" hidden="1" customHeight="1">
      <c r="A123" s="441">
        <v>39995</v>
      </c>
      <c r="B123" s="674">
        <v>2009</v>
      </c>
      <c r="C123" s="659">
        <v>18143554.039999999</v>
      </c>
      <c r="D123" s="662">
        <f t="shared" si="33"/>
        <v>45568</v>
      </c>
      <c r="E123" s="661">
        <f t="shared" si="32"/>
        <v>0.25178492181001388</v>
      </c>
      <c r="F123" s="662">
        <f t="shared" si="30"/>
        <v>-1238668.5600000024</v>
      </c>
      <c r="G123" s="661">
        <f t="shared" si="31"/>
        <v>-6.3907457135488812</v>
      </c>
      <c r="I123" s="668"/>
      <c r="J123" s="668"/>
      <c r="K123" s="668"/>
      <c r="L123" s="668"/>
      <c r="M123" s="668"/>
      <c r="N123" s="668"/>
      <c r="P123" s="687"/>
    </row>
    <row r="124" spans="1:16" s="679" customFormat="1" ht="15" hidden="1" customHeight="1">
      <c r="A124" s="441">
        <v>40026</v>
      </c>
      <c r="B124" s="674">
        <v>2009</v>
      </c>
      <c r="C124" s="659">
        <v>18001310.040000003</v>
      </c>
      <c r="D124" s="662">
        <f t="shared" si="33"/>
        <v>-142243.99999999627</v>
      </c>
      <c r="E124" s="661">
        <f t="shared" si="32"/>
        <v>-0.78399193281757107</v>
      </c>
      <c r="F124" s="662">
        <f t="shared" si="30"/>
        <v>-1136246.1099999957</v>
      </c>
      <c r="G124" s="661">
        <f t="shared" si="31"/>
        <v>-5.9372581383647258</v>
      </c>
      <c r="I124" s="668"/>
      <c r="J124" s="668"/>
      <c r="K124" s="668"/>
      <c r="L124" s="668"/>
      <c r="M124" s="668"/>
      <c r="N124" s="668"/>
      <c r="P124" s="687"/>
    </row>
    <row r="125" spans="1:16" s="684" customFormat="1" ht="15" hidden="1" customHeight="1">
      <c r="A125" s="441">
        <v>40057</v>
      </c>
      <c r="B125" s="674">
        <v>2009</v>
      </c>
      <c r="C125" s="659">
        <v>17935094.549999997</v>
      </c>
      <c r="D125" s="662">
        <f t="shared" si="33"/>
        <v>-66215.490000005811</v>
      </c>
      <c r="E125" s="661">
        <f>C125/C124*100-100</f>
        <v>-0.36783706215197753</v>
      </c>
      <c r="F125" s="662">
        <f t="shared" si="30"/>
        <v>-1085264.9199999981</v>
      </c>
      <c r="G125" s="661">
        <f t="shared" si="31"/>
        <v>-5.705806568544304</v>
      </c>
      <c r="H125" s="683"/>
      <c r="I125" s="668"/>
      <c r="J125" s="668"/>
      <c r="K125" s="668"/>
      <c r="L125" s="668"/>
      <c r="M125" s="668"/>
      <c r="N125" s="668"/>
      <c r="P125" s="687"/>
    </row>
    <row r="126" spans="1:16" s="684" customFormat="1" ht="15" hidden="1" customHeight="1">
      <c r="A126" s="441">
        <v>40087</v>
      </c>
      <c r="B126" s="674">
        <v>2009</v>
      </c>
      <c r="C126" s="659">
        <v>17908945.379999999</v>
      </c>
      <c r="D126" s="662">
        <f t="shared" si="33"/>
        <v>-26149.169999998063</v>
      </c>
      <c r="E126" s="661">
        <f>C126/C125*100-100</f>
        <v>-0.14579889683379577</v>
      </c>
      <c r="F126" s="662">
        <f t="shared" si="30"/>
        <v>-1009527.8800000027</v>
      </c>
      <c r="G126" s="661">
        <f t="shared" si="31"/>
        <v>-5.3362016380808228</v>
      </c>
      <c r="H126" s="683"/>
      <c r="I126" s="668"/>
      <c r="J126" s="668"/>
      <c r="K126" s="668"/>
      <c r="L126" s="668"/>
      <c r="M126" s="668"/>
      <c r="N126" s="668"/>
      <c r="P126" s="687"/>
    </row>
    <row r="127" spans="1:16" s="684" customFormat="1" ht="15" hidden="1" customHeight="1">
      <c r="A127" s="441">
        <v>40118</v>
      </c>
      <c r="B127" s="674">
        <v>2009</v>
      </c>
      <c r="C127" s="659">
        <v>17847669.09</v>
      </c>
      <c r="D127" s="662">
        <f t="shared" si="33"/>
        <v>-61276.289999999106</v>
      </c>
      <c r="E127" s="661">
        <f>C127/C126*100-100</f>
        <v>-0.34215465344168194</v>
      </c>
      <c r="F127" s="662">
        <f t="shared" si="30"/>
        <v>-873717.55999999866</v>
      </c>
      <c r="G127" s="661">
        <f t="shared" si="31"/>
        <v>-4.6669489623515545</v>
      </c>
      <c r="I127" s="668"/>
      <c r="J127" s="668"/>
      <c r="K127" s="668"/>
      <c r="L127" s="668"/>
      <c r="M127" s="668"/>
      <c r="N127" s="668"/>
      <c r="P127" s="687"/>
    </row>
    <row r="128" spans="1:16" s="684" customFormat="1" ht="15" hidden="1" customHeight="1">
      <c r="A128" s="441">
        <v>40148</v>
      </c>
      <c r="B128" s="674">
        <v>2009</v>
      </c>
      <c r="C128" s="659">
        <v>17803839</v>
      </c>
      <c r="D128" s="662">
        <f t="shared" si="33"/>
        <v>-43830.089999999851</v>
      </c>
      <c r="E128" s="661">
        <f>C128/C127*100-100</f>
        <v>-0.24557879115182857</v>
      </c>
      <c r="F128" s="662">
        <f t="shared" si="30"/>
        <v>-727472.78000000119</v>
      </c>
      <c r="G128" s="661">
        <f t="shared" si="31"/>
        <v>-3.9256410373772326</v>
      </c>
      <c r="I128" s="668"/>
      <c r="J128" s="668"/>
      <c r="K128" s="668"/>
      <c r="L128" s="668"/>
      <c r="M128" s="668"/>
      <c r="N128" s="668"/>
      <c r="P128" s="687"/>
    </row>
    <row r="129" spans="1:17" s="657" customFormat="1" ht="15" hidden="1" customHeight="1">
      <c r="A129" s="427">
        <v>2010</v>
      </c>
      <c r="B129" s="676" t="s">
        <v>215</v>
      </c>
      <c r="C129" s="681"/>
      <c r="D129" s="685"/>
      <c r="E129" s="686"/>
      <c r="F129" s="685"/>
      <c r="G129" s="686"/>
      <c r="H129" s="684"/>
      <c r="I129" s="668"/>
      <c r="J129" s="668"/>
      <c r="K129" s="668"/>
      <c r="L129" s="668"/>
      <c r="M129" s="668"/>
      <c r="N129" s="668"/>
    </row>
    <row r="130" spans="1:17" s="682" customFormat="1" ht="15" hidden="1" customHeight="1">
      <c r="A130" s="441">
        <v>40179</v>
      </c>
      <c r="B130" s="674">
        <v>2010</v>
      </c>
      <c r="C130" s="659">
        <v>17546011.050000001</v>
      </c>
      <c r="D130" s="662">
        <f>C130-C128</f>
        <v>-257827.94999999925</v>
      </c>
      <c r="E130" s="661">
        <f>C130/C128*100-100</f>
        <v>-1.4481592986770977</v>
      </c>
      <c r="F130" s="662">
        <f t="shared" ref="F130:F141" si="34">C130-C117</f>
        <v>-635731.64999999851</v>
      </c>
      <c r="G130" s="661">
        <f t="shared" ref="G130:G141" si="35">C130/C117*100-100</f>
        <v>-3.4965385908799504</v>
      </c>
      <c r="I130" s="668"/>
      <c r="J130" s="668"/>
      <c r="K130" s="668"/>
      <c r="L130" s="668"/>
      <c r="M130" s="668"/>
      <c r="N130" s="668"/>
      <c r="P130" s="687"/>
      <c r="Q130" s="688"/>
    </row>
    <row r="131" spans="1:17" s="677" customFormat="1" ht="15" hidden="1" customHeight="1">
      <c r="A131" s="441">
        <v>40210</v>
      </c>
      <c r="B131" s="674">
        <v>2010</v>
      </c>
      <c r="C131" s="659">
        <v>17572351.150000002</v>
      </c>
      <c r="D131" s="662">
        <f>C131-C130</f>
        <v>26340.10000000149</v>
      </c>
      <c r="E131" s="661">
        <f t="shared" ref="E131:E136" si="36">C131/C130*100-100</f>
        <v>0.15012016078721047</v>
      </c>
      <c r="F131" s="662">
        <f t="shared" si="34"/>
        <v>-540259.44999999925</v>
      </c>
      <c r="G131" s="661">
        <f t="shared" si="35"/>
        <v>-2.9827806820955942</v>
      </c>
      <c r="I131" s="668"/>
      <c r="J131" s="668"/>
      <c r="K131" s="668"/>
      <c r="L131" s="668"/>
      <c r="M131" s="668"/>
      <c r="N131" s="668"/>
      <c r="P131" s="687"/>
    </row>
    <row r="132" spans="1:17" s="677" customFormat="1" ht="15" hidden="1" customHeight="1">
      <c r="A132" s="441">
        <v>40238</v>
      </c>
      <c r="B132" s="674">
        <v>2010</v>
      </c>
      <c r="C132" s="659">
        <v>17594808.390000001</v>
      </c>
      <c r="D132" s="662">
        <f t="shared" ref="D132:D141" si="37">C132-C131</f>
        <v>22457.239999998361</v>
      </c>
      <c r="E132" s="661">
        <f t="shared" si="36"/>
        <v>0.12779872088999866</v>
      </c>
      <c r="F132" s="662">
        <f t="shared" si="34"/>
        <v>-463313.41999999806</v>
      </c>
      <c r="G132" s="661">
        <f t="shared" si="35"/>
        <v>-2.56567889437666</v>
      </c>
      <c r="I132" s="668"/>
      <c r="J132" s="668"/>
      <c r="K132" s="668"/>
      <c r="L132" s="668"/>
      <c r="M132" s="668"/>
      <c r="N132" s="668"/>
      <c r="P132" s="687"/>
    </row>
    <row r="133" spans="1:17" s="677" customFormat="1" ht="15" customHeight="1">
      <c r="A133" s="441">
        <v>40269</v>
      </c>
      <c r="B133" s="674">
        <v>2010</v>
      </c>
      <c r="C133" s="659">
        <v>17648660.100000001</v>
      </c>
      <c r="D133" s="662">
        <f t="shared" si="37"/>
        <v>53851.710000000894</v>
      </c>
      <c r="E133" s="661">
        <f t="shared" si="36"/>
        <v>0.30606590766062425</v>
      </c>
      <c r="F133" s="662">
        <f t="shared" si="34"/>
        <v>-385523.14999999851</v>
      </c>
      <c r="G133" s="661">
        <f t="shared" si="35"/>
        <v>-2.1377355694774707</v>
      </c>
      <c r="I133" s="668"/>
      <c r="J133" s="668"/>
      <c r="K133" s="668"/>
      <c r="L133" s="668"/>
      <c r="M133" s="668"/>
      <c r="N133" s="668"/>
      <c r="P133" s="687"/>
    </row>
    <row r="134" spans="1:17" s="679" customFormat="1" ht="15" hidden="1" customHeight="1">
      <c r="A134" s="441">
        <v>40299</v>
      </c>
      <c r="B134" s="674">
        <v>2010</v>
      </c>
      <c r="C134" s="659">
        <v>17761897.379999999</v>
      </c>
      <c r="D134" s="662">
        <f t="shared" si="37"/>
        <v>113237.27999999747</v>
      </c>
      <c r="E134" s="661">
        <f t="shared" si="36"/>
        <v>0.64161970007002367</v>
      </c>
      <c r="F134" s="662">
        <f t="shared" si="34"/>
        <v>-341589.97000000253</v>
      </c>
      <c r="G134" s="661">
        <f t="shared" si="35"/>
        <v>-1.8868738569312313</v>
      </c>
      <c r="H134" s="677"/>
      <c r="I134" s="668"/>
      <c r="J134" s="668"/>
      <c r="K134" s="668"/>
      <c r="L134" s="668"/>
      <c r="M134" s="668"/>
      <c r="N134" s="668"/>
      <c r="P134" s="687"/>
    </row>
    <row r="135" spans="1:17" s="679" customFormat="1" ht="15" hidden="1" customHeight="1">
      <c r="A135" s="441">
        <v>40330</v>
      </c>
      <c r="B135" s="674">
        <v>2010</v>
      </c>
      <c r="C135" s="659">
        <v>17785781.719999999</v>
      </c>
      <c r="D135" s="662">
        <f t="shared" si="37"/>
        <v>23884.339999999851</v>
      </c>
      <c r="E135" s="661">
        <f t="shared" si="36"/>
        <v>0.13446953041680842</v>
      </c>
      <c r="F135" s="662">
        <f t="shared" si="34"/>
        <v>-312204.3200000003</v>
      </c>
      <c r="G135" s="661">
        <f t="shared" si="35"/>
        <v>-1.7250776926778997</v>
      </c>
      <c r="I135" s="668"/>
      <c r="J135" s="668"/>
      <c r="K135" s="668"/>
      <c r="L135" s="668"/>
      <c r="M135" s="668"/>
      <c r="N135" s="668"/>
      <c r="P135" s="687"/>
    </row>
    <row r="136" spans="1:17" s="679" customFormat="1" ht="15" hidden="1" customHeight="1">
      <c r="A136" s="441">
        <v>40360</v>
      </c>
      <c r="B136" s="674">
        <v>2010</v>
      </c>
      <c r="C136" s="659">
        <v>17848322.629999999</v>
      </c>
      <c r="D136" s="662">
        <f t="shared" si="37"/>
        <v>62540.910000000149</v>
      </c>
      <c r="E136" s="661">
        <f t="shared" si="36"/>
        <v>0.35163430533768292</v>
      </c>
      <c r="F136" s="662">
        <f t="shared" si="34"/>
        <v>-295231.41000000015</v>
      </c>
      <c r="G136" s="661">
        <f t="shared" si="35"/>
        <v>-1.6271972368209759</v>
      </c>
      <c r="I136" s="668"/>
      <c r="J136" s="668"/>
      <c r="K136" s="668"/>
      <c r="L136" s="668"/>
      <c r="M136" s="668"/>
      <c r="N136" s="668"/>
      <c r="P136" s="687"/>
    </row>
    <row r="137" spans="1:17" s="679" customFormat="1" ht="15" hidden="1" customHeight="1">
      <c r="A137" s="441">
        <v>40391</v>
      </c>
      <c r="B137" s="674">
        <v>2010</v>
      </c>
      <c r="C137" s="659">
        <v>17716464.27</v>
      </c>
      <c r="D137" s="662">
        <f t="shared" si="37"/>
        <v>-131858.3599999994</v>
      </c>
      <c r="E137" s="661">
        <f>C137/C136*100-100</f>
        <v>-0.73877171952487686</v>
      </c>
      <c r="F137" s="662">
        <f t="shared" si="34"/>
        <v>-284845.77000000328</v>
      </c>
      <c r="G137" s="661">
        <f t="shared" si="35"/>
        <v>-1.582361335741993</v>
      </c>
      <c r="I137" s="668"/>
      <c r="J137" s="668"/>
      <c r="K137" s="668"/>
      <c r="L137" s="668"/>
      <c r="M137" s="668"/>
      <c r="N137" s="668"/>
      <c r="P137" s="687"/>
    </row>
    <row r="138" spans="1:17" s="679" customFormat="1" ht="15" hidden="1" customHeight="1">
      <c r="A138" s="441">
        <v>40422</v>
      </c>
      <c r="B138" s="674">
        <v>2010</v>
      </c>
      <c r="C138" s="659">
        <v>17671479.629999999</v>
      </c>
      <c r="D138" s="662">
        <f t="shared" si="37"/>
        <v>-44984.640000000596</v>
      </c>
      <c r="E138" s="661">
        <f>C138/C137*100-100</f>
        <v>-0.25391432124622781</v>
      </c>
      <c r="F138" s="662">
        <f t="shared" si="34"/>
        <v>-263614.91999999806</v>
      </c>
      <c r="G138" s="661">
        <f t="shared" si="35"/>
        <v>-1.4698273224324794</v>
      </c>
      <c r="I138" s="668"/>
      <c r="J138" s="668"/>
      <c r="K138" s="668"/>
      <c r="L138" s="668"/>
      <c r="M138" s="668"/>
      <c r="N138" s="668"/>
      <c r="P138" s="687"/>
    </row>
    <row r="139" spans="1:17" s="684" customFormat="1" ht="15" hidden="1" customHeight="1">
      <c r="A139" s="441">
        <v>40452</v>
      </c>
      <c r="B139" s="674">
        <v>2010</v>
      </c>
      <c r="C139" s="659">
        <v>17666149.050000001</v>
      </c>
      <c r="D139" s="662">
        <f t="shared" si="37"/>
        <v>-5330.5799999982119</v>
      </c>
      <c r="E139" s="661">
        <f>C139/C138*100-100</f>
        <v>-3.016487646540611E-2</v>
      </c>
      <c r="F139" s="662">
        <f t="shared" si="34"/>
        <v>-242796.32999999821</v>
      </c>
      <c r="G139" s="661">
        <f t="shared" si="35"/>
        <v>-1.3557265648436356</v>
      </c>
      <c r="H139" s="683"/>
      <c r="I139" s="668"/>
      <c r="J139" s="668"/>
      <c r="K139" s="668"/>
      <c r="L139" s="668"/>
      <c r="M139" s="668"/>
      <c r="N139" s="668"/>
      <c r="P139" s="687"/>
    </row>
    <row r="140" spans="1:17" s="684" customFormat="1" ht="15" hidden="1" customHeight="1">
      <c r="A140" s="441">
        <v>40483</v>
      </c>
      <c r="B140" s="674">
        <v>2010</v>
      </c>
      <c r="C140" s="659">
        <v>17612709.379999999</v>
      </c>
      <c r="D140" s="662">
        <f t="shared" si="37"/>
        <v>-53439.670000001788</v>
      </c>
      <c r="E140" s="661">
        <f>C140/C139*100-100</f>
        <v>-0.30249756100637626</v>
      </c>
      <c r="F140" s="662">
        <f t="shared" si="34"/>
        <v>-234959.71000000089</v>
      </c>
      <c r="G140" s="661">
        <f t="shared" si="35"/>
        <v>-1.3164728055813555</v>
      </c>
      <c r="I140" s="668"/>
      <c r="J140" s="668"/>
      <c r="K140" s="668"/>
      <c r="L140" s="668"/>
      <c r="M140" s="668"/>
      <c r="N140" s="668"/>
      <c r="P140" s="687"/>
    </row>
    <row r="141" spans="1:17" s="684" customFormat="1" ht="15" hidden="1" customHeight="1">
      <c r="A141" s="441">
        <v>40513</v>
      </c>
      <c r="B141" s="674">
        <v>2010</v>
      </c>
      <c r="C141" s="659">
        <v>17584981.629999999</v>
      </c>
      <c r="D141" s="662">
        <f t="shared" si="37"/>
        <v>-27727.75</v>
      </c>
      <c r="E141" s="661">
        <f>C141/C140*100-100</f>
        <v>-0.15743034987839621</v>
      </c>
      <c r="F141" s="662">
        <f t="shared" si="34"/>
        <v>-218857.37000000104</v>
      </c>
      <c r="G141" s="661">
        <f t="shared" si="35"/>
        <v>-1.2292706646021827</v>
      </c>
      <c r="I141" s="668"/>
      <c r="J141" s="668"/>
      <c r="K141" s="668"/>
      <c r="L141" s="668"/>
      <c r="M141" s="668"/>
      <c r="N141" s="668"/>
      <c r="P141" s="687"/>
    </row>
    <row r="142" spans="1:17" s="657" customFormat="1" ht="15" hidden="1" customHeight="1">
      <c r="A142" s="427">
        <v>2011</v>
      </c>
      <c r="B142" s="676" t="s">
        <v>216</v>
      </c>
      <c r="C142" s="681"/>
      <c r="D142" s="685"/>
      <c r="E142" s="686"/>
      <c r="F142" s="685"/>
      <c r="G142" s="686"/>
      <c r="H142" s="684"/>
      <c r="I142" s="668"/>
      <c r="J142" s="668"/>
      <c r="K142" s="668"/>
      <c r="L142" s="668"/>
      <c r="M142" s="668"/>
      <c r="N142" s="668"/>
    </row>
    <row r="143" spans="1:17" s="682" customFormat="1" ht="15" hidden="1" customHeight="1">
      <c r="A143" s="441">
        <v>40544</v>
      </c>
      <c r="B143" s="674">
        <v>2011</v>
      </c>
      <c r="C143" s="659">
        <v>17361838.5</v>
      </c>
      <c r="D143" s="662">
        <f>C143-C141</f>
        <v>-223143.12999999896</v>
      </c>
      <c r="E143" s="661">
        <f>C143/C141*100-100</f>
        <v>-1.2689415018740533</v>
      </c>
      <c r="F143" s="662">
        <f t="shared" ref="F143:F154" si="38">C143-C130</f>
        <v>-184172.55000000075</v>
      </c>
      <c r="G143" s="661">
        <f t="shared" ref="G143:G154" si="39">C143/C130*100-100</f>
        <v>-1.0496548159873669</v>
      </c>
      <c r="I143" s="668"/>
      <c r="J143" s="668"/>
      <c r="K143" s="668"/>
      <c r="L143" s="668"/>
      <c r="M143" s="668"/>
      <c r="N143" s="668"/>
      <c r="P143" s="687"/>
    </row>
    <row r="144" spans="1:17" s="677" customFormat="1" ht="14.5" hidden="1" customHeight="1">
      <c r="A144" s="441">
        <v>40575</v>
      </c>
      <c r="B144" s="674">
        <v>2011</v>
      </c>
      <c r="C144" s="659">
        <v>17347094.300000001</v>
      </c>
      <c r="D144" s="662">
        <f>C144-C143</f>
        <v>-14744.199999999255</v>
      </c>
      <c r="E144" s="661">
        <f t="shared" ref="E144:E149" si="40">C144/C143*100-100</f>
        <v>-8.4923033928689051E-2</v>
      </c>
      <c r="F144" s="662">
        <f t="shared" si="38"/>
        <v>-225256.85000000149</v>
      </c>
      <c r="G144" s="661">
        <f t="shared" si="39"/>
        <v>-1.2818822482955028</v>
      </c>
      <c r="I144" s="668"/>
      <c r="J144" s="668"/>
      <c r="K144" s="668"/>
      <c r="L144" s="668"/>
      <c r="M144" s="668"/>
      <c r="N144" s="668"/>
      <c r="P144" s="687"/>
    </row>
    <row r="145" spans="1:16" s="677" customFormat="1" ht="14.5" hidden="1" customHeight="1">
      <c r="A145" s="441">
        <v>40603</v>
      </c>
      <c r="B145" s="674">
        <v>2011</v>
      </c>
      <c r="C145" s="659">
        <v>17392754.210000001</v>
      </c>
      <c r="D145" s="662">
        <f t="shared" ref="D145:D154" si="41">C145-C144</f>
        <v>45659.910000000149</v>
      </c>
      <c r="E145" s="661">
        <f t="shared" si="40"/>
        <v>0.26321359191550187</v>
      </c>
      <c r="F145" s="662">
        <f t="shared" si="38"/>
        <v>-202054.1799999997</v>
      </c>
      <c r="G145" s="661">
        <f t="shared" si="39"/>
        <v>-1.1483738584776972</v>
      </c>
      <c r="I145" s="668"/>
      <c r="J145" s="668"/>
      <c r="K145" s="668"/>
      <c r="L145" s="668"/>
      <c r="M145" s="668"/>
      <c r="N145" s="668"/>
      <c r="P145" s="687"/>
    </row>
    <row r="146" spans="1:16" s="677" customFormat="1" ht="14.5" customHeight="1">
      <c r="A146" s="441">
        <v>40634</v>
      </c>
      <c r="B146" s="674">
        <v>2011</v>
      </c>
      <c r="C146" s="659">
        <v>17474200.780000001</v>
      </c>
      <c r="D146" s="662">
        <f t="shared" si="41"/>
        <v>81446.570000000298</v>
      </c>
      <c r="E146" s="661">
        <f t="shared" si="40"/>
        <v>0.46827873847128387</v>
      </c>
      <c r="F146" s="662">
        <f t="shared" si="38"/>
        <v>-174459.3200000003</v>
      </c>
      <c r="G146" s="661">
        <f t="shared" si="39"/>
        <v>-0.98851311664164143</v>
      </c>
      <c r="I146" s="668"/>
      <c r="J146" s="668"/>
      <c r="K146" s="668"/>
      <c r="L146" s="668"/>
      <c r="M146" s="668"/>
      <c r="N146" s="668"/>
      <c r="P146" s="687"/>
    </row>
    <row r="147" spans="1:16" s="677" customFormat="1" ht="14.5" hidden="1" customHeight="1">
      <c r="A147" s="441">
        <v>40664</v>
      </c>
      <c r="B147" s="674">
        <v>2011</v>
      </c>
      <c r="C147" s="659">
        <v>17592190.68</v>
      </c>
      <c r="D147" s="662">
        <f t="shared" si="41"/>
        <v>117989.89999999851</v>
      </c>
      <c r="E147" s="661">
        <f t="shared" si="40"/>
        <v>0.6752234421790746</v>
      </c>
      <c r="F147" s="662">
        <f t="shared" si="38"/>
        <v>-169706.69999999925</v>
      </c>
      <c r="G147" s="661">
        <f t="shared" si="39"/>
        <v>-0.95545366786708996</v>
      </c>
      <c r="I147" s="668"/>
      <c r="J147" s="668"/>
      <c r="K147" s="668"/>
      <c r="L147" s="668"/>
      <c r="M147" s="668"/>
      <c r="N147" s="668"/>
      <c r="P147" s="687"/>
    </row>
    <row r="148" spans="1:16" s="679" customFormat="1" ht="14.5" hidden="1" customHeight="1">
      <c r="A148" s="441">
        <v>40695</v>
      </c>
      <c r="B148" s="674">
        <v>2011</v>
      </c>
      <c r="C148" s="659">
        <v>17586578.68</v>
      </c>
      <c r="D148" s="662">
        <f t="shared" si="41"/>
        <v>-5612</v>
      </c>
      <c r="E148" s="661">
        <f t="shared" si="40"/>
        <v>-3.1900518258822785E-2</v>
      </c>
      <c r="F148" s="662">
        <f t="shared" si="38"/>
        <v>-199203.03999999911</v>
      </c>
      <c r="G148" s="661">
        <f t="shared" si="39"/>
        <v>-1.1200128458565075</v>
      </c>
      <c r="I148" s="668"/>
      <c r="J148" s="668"/>
      <c r="K148" s="668"/>
      <c r="L148" s="668"/>
      <c r="M148" s="668"/>
      <c r="N148" s="668"/>
      <c r="P148" s="687"/>
    </row>
    <row r="149" spans="1:16" s="679" customFormat="1" ht="14.5" hidden="1" customHeight="1">
      <c r="A149" s="441">
        <v>40725</v>
      </c>
      <c r="B149" s="674">
        <v>2011</v>
      </c>
      <c r="C149" s="659">
        <v>17637351.66</v>
      </c>
      <c r="D149" s="662">
        <f t="shared" si="41"/>
        <v>50772.980000000447</v>
      </c>
      <c r="E149" s="661">
        <f t="shared" si="40"/>
        <v>0.28870299859823945</v>
      </c>
      <c r="F149" s="662">
        <f t="shared" si="38"/>
        <v>-210970.96999999881</v>
      </c>
      <c r="G149" s="661">
        <f t="shared" si="39"/>
        <v>-1.1820212709814655</v>
      </c>
      <c r="I149" s="668"/>
      <c r="J149" s="668"/>
      <c r="K149" s="668"/>
      <c r="L149" s="668"/>
      <c r="M149" s="668"/>
      <c r="N149" s="668"/>
      <c r="P149" s="687"/>
    </row>
    <row r="150" spans="1:16" s="679" customFormat="1" ht="14.5" hidden="1" customHeight="1">
      <c r="A150" s="441">
        <v>40756</v>
      </c>
      <c r="B150" s="674">
        <v>2011</v>
      </c>
      <c r="C150" s="659">
        <v>17500517.370000001</v>
      </c>
      <c r="D150" s="662">
        <f t="shared" si="41"/>
        <v>-136834.28999999911</v>
      </c>
      <c r="E150" s="661">
        <f>C150/C149*100-100</f>
        <v>-0.7758210679119486</v>
      </c>
      <c r="F150" s="662">
        <f t="shared" si="38"/>
        <v>-215946.89999999851</v>
      </c>
      <c r="G150" s="661">
        <f t="shared" si="39"/>
        <v>-1.218905176049546</v>
      </c>
      <c r="I150" s="668"/>
      <c r="J150" s="668"/>
      <c r="K150" s="668"/>
      <c r="L150" s="668"/>
      <c r="M150" s="668"/>
      <c r="N150" s="668"/>
      <c r="P150" s="687"/>
    </row>
    <row r="151" spans="1:16" s="679" customFormat="1" ht="14.5" hidden="1" customHeight="1">
      <c r="A151" s="441">
        <v>40787</v>
      </c>
      <c r="B151" s="674">
        <v>2011</v>
      </c>
      <c r="C151" s="659">
        <v>17435561.629999995</v>
      </c>
      <c r="D151" s="662">
        <f t="shared" si="41"/>
        <v>-64955.740000005811</v>
      </c>
      <c r="E151" s="661">
        <f>C151/C150*100-100</f>
        <v>-0.37116468403016256</v>
      </c>
      <c r="F151" s="662">
        <f t="shared" si="38"/>
        <v>-235918.00000000373</v>
      </c>
      <c r="G151" s="661">
        <f t="shared" si="39"/>
        <v>-1.3350212033150655</v>
      </c>
      <c r="I151" s="668"/>
      <c r="J151" s="668"/>
      <c r="K151" s="668"/>
      <c r="L151" s="668"/>
      <c r="M151" s="668"/>
      <c r="N151" s="668"/>
      <c r="P151" s="687"/>
    </row>
    <row r="152" spans="1:16" s="684" customFormat="1" ht="14.5" hidden="1" customHeight="1">
      <c r="A152" s="441">
        <v>40817</v>
      </c>
      <c r="B152" s="674">
        <v>2011</v>
      </c>
      <c r="C152" s="659">
        <v>17360312.550000001</v>
      </c>
      <c r="D152" s="662">
        <f t="shared" si="41"/>
        <v>-75249.079999994487</v>
      </c>
      <c r="E152" s="661">
        <f>C152/C151*100-100</f>
        <v>-0.43158391795374484</v>
      </c>
      <c r="F152" s="662">
        <f t="shared" si="38"/>
        <v>-305836.5</v>
      </c>
      <c r="G152" s="661">
        <f t="shared" si="39"/>
        <v>-1.7312007225479675</v>
      </c>
      <c r="H152" s="683"/>
      <c r="I152" s="668"/>
      <c r="J152" s="668"/>
      <c r="K152" s="668"/>
      <c r="L152" s="668"/>
      <c r="M152" s="668"/>
      <c r="N152" s="668"/>
      <c r="P152" s="687"/>
    </row>
    <row r="153" spans="1:16" s="684" customFormat="1" ht="14.5" hidden="1" customHeight="1">
      <c r="A153" s="441">
        <v>40848</v>
      </c>
      <c r="B153" s="674">
        <v>2011</v>
      </c>
      <c r="C153" s="659">
        <v>17248530.300000001</v>
      </c>
      <c r="D153" s="662">
        <f t="shared" si="41"/>
        <v>-111782.25</v>
      </c>
      <c r="E153" s="661">
        <f>C153/C152*100-100</f>
        <v>-0.64389537733293878</v>
      </c>
      <c r="F153" s="662">
        <f t="shared" si="38"/>
        <v>-364179.07999999821</v>
      </c>
      <c r="G153" s="661">
        <f t="shared" si="39"/>
        <v>-2.0677061782075441</v>
      </c>
      <c r="I153" s="668"/>
      <c r="J153" s="668"/>
      <c r="K153" s="668"/>
      <c r="L153" s="668"/>
      <c r="M153" s="668"/>
      <c r="N153" s="668"/>
    </row>
    <row r="154" spans="1:16" s="684" customFormat="1" ht="14.5" hidden="1" customHeight="1">
      <c r="A154" s="441">
        <v>40878</v>
      </c>
      <c r="B154" s="674">
        <v>2011</v>
      </c>
      <c r="C154" s="659">
        <v>17229921.5</v>
      </c>
      <c r="D154" s="662">
        <f t="shared" si="41"/>
        <v>-18608.800000000745</v>
      </c>
      <c r="E154" s="661">
        <f>C154/C153*100-100</f>
        <v>-0.10788629336147437</v>
      </c>
      <c r="F154" s="662">
        <f t="shared" si="38"/>
        <v>-355060.12999999896</v>
      </c>
      <c r="G154" s="661">
        <f t="shared" si="39"/>
        <v>-2.0191100421411079</v>
      </c>
      <c r="I154" s="668"/>
      <c r="J154" s="668"/>
      <c r="K154" s="668"/>
      <c r="L154" s="668"/>
      <c r="M154" s="668"/>
      <c r="N154" s="668"/>
    </row>
    <row r="155" spans="1:16" s="657" customFormat="1" ht="14.5" hidden="1" customHeight="1">
      <c r="A155" s="427">
        <v>2012</v>
      </c>
      <c r="B155" s="676" t="s">
        <v>217</v>
      </c>
      <c r="C155" s="681"/>
      <c r="D155" s="685"/>
      <c r="E155" s="686"/>
      <c r="F155" s="685"/>
      <c r="G155" s="686"/>
      <c r="H155" s="684"/>
      <c r="I155" s="668"/>
      <c r="J155" s="668"/>
      <c r="K155" s="668"/>
      <c r="L155" s="668"/>
      <c r="M155" s="668"/>
      <c r="N155" s="668"/>
    </row>
    <row r="156" spans="1:16" s="682" customFormat="1" ht="15" hidden="1" customHeight="1">
      <c r="A156" s="470"/>
      <c r="B156" s="674">
        <v>2012</v>
      </c>
      <c r="C156" s="659">
        <v>16958267.140000001</v>
      </c>
      <c r="D156" s="662">
        <f>C156-C154</f>
        <v>-271654.3599999994</v>
      </c>
      <c r="E156" s="661">
        <f>C156/C154*100-100</f>
        <v>-1.5766430508693929</v>
      </c>
      <c r="F156" s="662">
        <f t="shared" ref="F156:F167" si="42">C156-C143</f>
        <v>-403571.3599999994</v>
      </c>
      <c r="G156" s="661">
        <f t="shared" ref="G156:G167" si="43">C156/C143*100-100</f>
        <v>-2.3244736437330573</v>
      </c>
      <c r="I156" s="668"/>
      <c r="J156" s="668"/>
      <c r="K156" s="668"/>
      <c r="L156" s="668"/>
      <c r="M156" s="668"/>
      <c r="N156" s="668"/>
      <c r="O156" s="689" t="s">
        <v>218</v>
      </c>
    </row>
    <row r="157" spans="1:16" s="677" customFormat="1" ht="15" hidden="1" customHeight="1">
      <c r="A157" s="441">
        <v>40909</v>
      </c>
      <c r="B157" s="674">
        <v>2012</v>
      </c>
      <c r="C157" s="659">
        <v>16897111.539999999</v>
      </c>
      <c r="D157" s="662">
        <f>C157-C156</f>
        <v>-61155.60000000149</v>
      </c>
      <c r="E157" s="661">
        <f t="shared" ref="E157:E162" si="44">C157/C156*100-100</f>
        <v>-0.3606241103240535</v>
      </c>
      <c r="F157" s="662">
        <f t="shared" si="42"/>
        <v>-449982.76000000164</v>
      </c>
      <c r="G157" s="661">
        <f t="shared" si="43"/>
        <v>-2.5939950069908946</v>
      </c>
      <c r="I157" s="668"/>
      <c r="J157" s="668"/>
      <c r="K157" s="668"/>
      <c r="L157" s="668"/>
      <c r="M157" s="668"/>
      <c r="N157" s="668"/>
    </row>
    <row r="158" spans="1:16" s="677" customFormat="1" ht="15.65" hidden="1" customHeight="1">
      <c r="A158" s="441">
        <v>40940</v>
      </c>
      <c r="B158" s="674">
        <v>2012</v>
      </c>
      <c r="C158" s="659">
        <v>16902530.419999998</v>
      </c>
      <c r="D158" s="662">
        <f t="shared" ref="D158:D167" si="45">C158-C157</f>
        <v>5418.8799999989569</v>
      </c>
      <c r="E158" s="661">
        <f t="shared" si="44"/>
        <v>3.2069859911686649E-2</v>
      </c>
      <c r="F158" s="662">
        <f t="shared" si="42"/>
        <v>-490223.79000000283</v>
      </c>
      <c r="G158" s="661">
        <f t="shared" si="43"/>
        <v>-2.8185518180792002</v>
      </c>
      <c r="I158" s="668"/>
      <c r="J158" s="668"/>
      <c r="K158" s="668"/>
      <c r="L158" s="668"/>
      <c r="M158" s="668"/>
      <c r="N158" s="668"/>
    </row>
    <row r="159" spans="1:16" s="677" customFormat="1" ht="15" hidden="1" customHeight="1">
      <c r="A159" s="441">
        <v>40969</v>
      </c>
      <c r="B159" s="674">
        <v>2012</v>
      </c>
      <c r="C159" s="659">
        <v>16919079.210000001</v>
      </c>
      <c r="D159" s="662">
        <f t="shared" si="45"/>
        <v>16548.790000002831</v>
      </c>
      <c r="E159" s="661">
        <f t="shared" si="44"/>
        <v>9.7907174776750594E-2</v>
      </c>
      <c r="F159" s="662">
        <f t="shared" si="42"/>
        <v>-555121.5700000003</v>
      </c>
      <c r="G159" s="661">
        <f t="shared" si="43"/>
        <v>-3.1768066361888287</v>
      </c>
      <c r="I159" s="668"/>
      <c r="J159" s="668"/>
      <c r="K159" s="668"/>
      <c r="L159" s="668"/>
      <c r="M159" s="668"/>
      <c r="N159" s="668"/>
    </row>
    <row r="160" spans="1:16" s="677" customFormat="1" ht="15" customHeight="1">
      <c r="A160" s="441">
        <v>41000</v>
      </c>
      <c r="B160" s="674">
        <v>2012</v>
      </c>
      <c r="C160" s="659">
        <v>16996510.359999999</v>
      </c>
      <c r="D160" s="662">
        <f t="shared" si="45"/>
        <v>77431.14999999851</v>
      </c>
      <c r="E160" s="661">
        <f t="shared" si="44"/>
        <v>0.45765581589233761</v>
      </c>
      <c r="F160" s="662">
        <f t="shared" si="42"/>
        <v>-595680.3200000003</v>
      </c>
      <c r="G160" s="661">
        <f t="shared" si="43"/>
        <v>-3.3860497014576509</v>
      </c>
      <c r="I160" s="668"/>
      <c r="J160" s="668"/>
      <c r="K160" s="668"/>
      <c r="L160" s="668"/>
      <c r="M160" s="668"/>
      <c r="N160" s="668"/>
    </row>
    <row r="161" spans="1:16" s="677" customFormat="1" ht="15" hidden="1" customHeight="1">
      <c r="A161" s="441">
        <v>41030</v>
      </c>
      <c r="B161" s="674">
        <v>2012</v>
      </c>
      <c r="C161" s="659">
        <v>17027842.57</v>
      </c>
      <c r="D161" s="662">
        <f t="shared" si="45"/>
        <v>31332.210000000894</v>
      </c>
      <c r="E161" s="661">
        <f t="shared" si="44"/>
        <v>0.18434495867892053</v>
      </c>
      <c r="F161" s="662">
        <f t="shared" si="42"/>
        <v>-558736.1099999994</v>
      </c>
      <c r="G161" s="661">
        <f t="shared" si="43"/>
        <v>-3.1770597349637484</v>
      </c>
      <c r="I161" s="668"/>
      <c r="J161" s="668"/>
      <c r="K161" s="668"/>
      <c r="L161" s="668"/>
      <c r="M161" s="668"/>
      <c r="N161" s="668"/>
    </row>
    <row r="162" spans="1:16" s="679" customFormat="1" ht="15" hidden="1" customHeight="1">
      <c r="A162" s="441">
        <v>41061</v>
      </c>
      <c r="B162" s="674">
        <v>2012</v>
      </c>
      <c r="C162" s="659">
        <v>17032738.449999999</v>
      </c>
      <c r="D162" s="662">
        <f t="shared" si="45"/>
        <v>4895.8799999989569</v>
      </c>
      <c r="E162" s="661">
        <f t="shared" si="44"/>
        <v>2.8752203808977583E-2</v>
      </c>
      <c r="F162" s="662">
        <f t="shared" si="42"/>
        <v>-604613.21000000089</v>
      </c>
      <c r="G162" s="661">
        <f t="shared" si="43"/>
        <v>-3.4280271871610495</v>
      </c>
      <c r="I162" s="668"/>
      <c r="J162" s="668"/>
      <c r="K162" s="668"/>
      <c r="L162" s="668"/>
      <c r="M162" s="668"/>
      <c r="N162" s="668"/>
    </row>
    <row r="163" spans="1:16" s="679" customFormat="1" ht="15" hidden="1" customHeight="1">
      <c r="A163" s="441">
        <v>41091</v>
      </c>
      <c r="B163" s="674">
        <v>2012</v>
      </c>
      <c r="C163" s="659">
        <v>16895976.899999999</v>
      </c>
      <c r="D163" s="662">
        <f t="shared" si="45"/>
        <v>-136761.55000000075</v>
      </c>
      <c r="E163" s="661">
        <f>C163/C162*100-100</f>
        <v>-0.80293342377954957</v>
      </c>
      <c r="F163" s="662">
        <f t="shared" si="42"/>
        <v>-604540.47000000253</v>
      </c>
      <c r="G163" s="661">
        <f t="shared" si="43"/>
        <v>-3.4544148451081043</v>
      </c>
      <c r="I163" s="668"/>
      <c r="J163" s="668"/>
      <c r="K163" s="668"/>
      <c r="L163" s="668"/>
      <c r="M163" s="668"/>
      <c r="N163" s="668"/>
    </row>
    <row r="164" spans="1:16" s="679" customFormat="1" ht="15" hidden="1" customHeight="1">
      <c r="A164" s="441">
        <v>41122</v>
      </c>
      <c r="B164" s="674">
        <v>2012</v>
      </c>
      <c r="C164" s="659">
        <v>16809803.149999999</v>
      </c>
      <c r="D164" s="662">
        <f t="shared" si="45"/>
        <v>-86173.75</v>
      </c>
      <c r="E164" s="661">
        <f>C164/C163*100-100</f>
        <v>-0.51002525932666742</v>
      </c>
      <c r="F164" s="662">
        <f>C164-C151-1</f>
        <v>-625759.47999999672</v>
      </c>
      <c r="G164" s="661">
        <f t="shared" si="43"/>
        <v>-3.5889780511761842</v>
      </c>
      <c r="I164" s="668"/>
      <c r="J164" s="668"/>
      <c r="K164" s="668"/>
      <c r="L164" s="668"/>
      <c r="M164" s="668"/>
      <c r="N164" s="668"/>
    </row>
    <row r="165" spans="1:16" s="684" customFormat="1" ht="15" hidden="1" customHeight="1">
      <c r="A165" s="441">
        <v>41153</v>
      </c>
      <c r="B165" s="674">
        <v>2012</v>
      </c>
      <c r="C165" s="659">
        <v>16736726.630000001</v>
      </c>
      <c r="D165" s="662">
        <f t="shared" si="45"/>
        <v>-73076.51999999769</v>
      </c>
      <c r="E165" s="661">
        <f>C165/C164*100-100</f>
        <v>-0.43472561426156631</v>
      </c>
      <c r="F165" s="662">
        <f t="shared" si="42"/>
        <v>-623585.91999999993</v>
      </c>
      <c r="G165" s="661">
        <f t="shared" si="43"/>
        <v>-3.5920201217805783</v>
      </c>
      <c r="H165" s="683"/>
      <c r="I165" s="668"/>
      <c r="J165" s="668"/>
      <c r="K165" s="668"/>
      <c r="L165" s="668"/>
      <c r="M165" s="668"/>
      <c r="N165" s="668"/>
    </row>
    <row r="166" spans="1:16" s="684" customFormat="1" ht="15" hidden="1" customHeight="1">
      <c r="A166" s="441">
        <v>41183</v>
      </c>
      <c r="B166" s="674">
        <v>2012</v>
      </c>
      <c r="C166" s="659">
        <v>16531048.140000001</v>
      </c>
      <c r="D166" s="662">
        <f t="shared" si="45"/>
        <v>-205678.49000000022</v>
      </c>
      <c r="E166" s="661">
        <f>C166/C165*100-100</f>
        <v>-1.2289051171531185</v>
      </c>
      <c r="F166" s="662">
        <f t="shared" si="42"/>
        <v>-717482.16000000015</v>
      </c>
      <c r="G166" s="661">
        <f t="shared" si="43"/>
        <v>-4.1596712735577341</v>
      </c>
      <c r="I166" s="668"/>
      <c r="J166" s="668"/>
      <c r="K166" s="668"/>
      <c r="L166" s="668"/>
      <c r="M166" s="668"/>
      <c r="N166" s="668"/>
    </row>
    <row r="167" spans="1:16" s="684" customFormat="1" ht="15" hidden="1" customHeight="1">
      <c r="A167" s="441">
        <v>41214</v>
      </c>
      <c r="B167" s="674">
        <v>2012</v>
      </c>
      <c r="C167" s="659">
        <v>16442681.23</v>
      </c>
      <c r="D167" s="662">
        <f t="shared" si="45"/>
        <v>-88366.910000000149</v>
      </c>
      <c r="E167" s="661">
        <f>C167/C166*100-100</f>
        <v>-0.53455116246489354</v>
      </c>
      <c r="F167" s="662">
        <f t="shared" si="42"/>
        <v>-787240.26999999955</v>
      </c>
      <c r="G167" s="661">
        <f t="shared" si="43"/>
        <v>-4.5690299285461009</v>
      </c>
      <c r="I167" s="668"/>
      <c r="J167" s="668"/>
      <c r="K167" s="668"/>
      <c r="L167" s="668"/>
      <c r="M167" s="668"/>
      <c r="N167" s="668"/>
    </row>
    <row r="168" spans="1:16" s="657" customFormat="1" ht="15" hidden="1" customHeight="1">
      <c r="A168" s="427">
        <v>2013</v>
      </c>
      <c r="B168" s="690">
        <v>2013</v>
      </c>
      <c r="C168" s="691"/>
      <c r="D168" s="692"/>
      <c r="E168" s="693"/>
      <c r="F168" s="692"/>
      <c r="G168" s="693"/>
      <c r="H168" s="684"/>
      <c r="I168" s="668"/>
      <c r="J168" s="668"/>
      <c r="K168" s="668"/>
      <c r="L168" s="668">
        <f t="shared" ref="L168:L180" si="46">K168-D168</f>
        <v>0</v>
      </c>
      <c r="M168" s="668"/>
      <c r="N168" s="668"/>
    </row>
    <row r="169" spans="1:16" s="682" customFormat="1" ht="15" hidden="1" customHeight="1">
      <c r="A169" s="441">
        <v>41275</v>
      </c>
      <c r="B169" s="674">
        <v>2013</v>
      </c>
      <c r="C169" s="659">
        <v>16179438.039999999</v>
      </c>
      <c r="D169" s="662">
        <f>C169-C167</f>
        <v>-263243.19000000134</v>
      </c>
      <c r="E169" s="661">
        <f>C169/C167*100-100</f>
        <v>-1.600974842957541</v>
      </c>
      <c r="F169" s="662">
        <f t="shared" ref="F169:F180" si="47">(C169-C156)</f>
        <v>-778829.10000000149</v>
      </c>
      <c r="G169" s="661">
        <f t="shared" ref="G169:G180" si="48">C169/C156*100-100</f>
        <v>-4.5926219558303387</v>
      </c>
      <c r="I169" s="668">
        <f>General!C169+Auto.!C169+Mar!C169+Carbón!C169</f>
        <v>16179438.019999998</v>
      </c>
      <c r="J169" s="668">
        <f>I169-C169</f>
        <v>-2.0000001415610313E-2</v>
      </c>
      <c r="K169" s="668">
        <f>General!D169+Auto.!D169+Mar!D169+Carbón!D169</f>
        <v>-263242.90000000282</v>
      </c>
      <c r="L169" s="668">
        <f t="shared" si="46"/>
        <v>0.28999999852385372</v>
      </c>
      <c r="M169" s="668">
        <f>General!F169+Auto.!F169+Mar!F169+Carbón!F169</f>
        <v>-778829.07000000158</v>
      </c>
      <c r="N169" s="668">
        <f>M169-F169</f>
        <v>2.9999999911524355E-2</v>
      </c>
      <c r="O169" s="657"/>
      <c r="P169" s="657"/>
    </row>
    <row r="170" spans="1:16" s="677" customFormat="1" ht="15" hidden="1" customHeight="1">
      <c r="A170" s="441">
        <v>41306</v>
      </c>
      <c r="B170" s="674">
        <v>2013</v>
      </c>
      <c r="C170" s="659">
        <v>16150746.6</v>
      </c>
      <c r="D170" s="662">
        <f t="shared" ref="D170:D180" si="49">C170-C169</f>
        <v>-28691.439999999478</v>
      </c>
      <c r="E170" s="661">
        <f t="shared" ref="E170:E175" si="50">C170/C169*100-100</f>
        <v>-0.17733273509912806</v>
      </c>
      <c r="F170" s="662">
        <f t="shared" si="47"/>
        <v>-746364.93999999948</v>
      </c>
      <c r="G170" s="661">
        <f t="shared" si="48"/>
        <v>-4.4171155421040709</v>
      </c>
      <c r="I170" s="668">
        <f>General!C170+Auto.!C170+Mar!C170+Carbón!C170</f>
        <v>16150746.6</v>
      </c>
      <c r="J170" s="668">
        <f t="shared" ref="J170:J180" si="51">I170-C170</f>
        <v>0</v>
      </c>
      <c r="K170" s="668">
        <f>General!D170+Auto.!D170+Mar!D170+Carbón!D170</f>
        <v>-28691.419999997823</v>
      </c>
      <c r="L170" s="668">
        <f t="shared" si="46"/>
        <v>2.0000001655716915E-2</v>
      </c>
      <c r="M170" s="668">
        <f>General!F170+Auto.!F170+Mar!F170+Carbón!F170</f>
        <v>-746364.93999999866</v>
      </c>
      <c r="N170" s="668">
        <f t="shared" ref="N170:N185" si="52">M170-F170</f>
        <v>0</v>
      </c>
      <c r="O170" s="657"/>
      <c r="P170" s="657"/>
    </row>
    <row r="171" spans="1:16" s="677" customFormat="1" ht="15" hidden="1" customHeight="1">
      <c r="A171" s="441">
        <v>41334</v>
      </c>
      <c r="B171" s="674">
        <v>2013</v>
      </c>
      <c r="C171" s="659">
        <v>16181274.84</v>
      </c>
      <c r="D171" s="662">
        <f t="shared" si="49"/>
        <v>30528.240000000224</v>
      </c>
      <c r="E171" s="661">
        <f t="shared" si="50"/>
        <v>0.18902061159202788</v>
      </c>
      <c r="F171" s="662">
        <f t="shared" si="47"/>
        <v>-721255.57999999821</v>
      </c>
      <c r="G171" s="661">
        <f t="shared" si="48"/>
        <v>-4.2671455816258685</v>
      </c>
      <c r="I171" s="668">
        <f>General!C171+Auto.!C171+Mar!C171+Carbón!C171</f>
        <v>16181274.82</v>
      </c>
      <c r="J171" s="668">
        <f>I171-C171</f>
        <v>-1.9999999552965164E-2</v>
      </c>
      <c r="K171" s="668">
        <f>General!D171+Auto.!D171+Mar!D171+Carbón!D171</f>
        <v>30528.220000000118</v>
      </c>
      <c r="L171" s="668">
        <f>K171-D171</f>
        <v>-2.0000000105937943E-2</v>
      </c>
      <c r="M171" s="668">
        <f>General!F171+Auto.!F171+Mar!F171+Carbón!F171</f>
        <v>-721255.59999999916</v>
      </c>
      <c r="N171" s="668">
        <f>M171-F171</f>
        <v>-2.0000000949949026E-2</v>
      </c>
      <c r="O171" s="657"/>
      <c r="P171" s="657"/>
    </row>
    <row r="172" spans="1:16" s="677" customFormat="1" ht="15" customHeight="1">
      <c r="A172" s="441">
        <v>41365</v>
      </c>
      <c r="B172" s="674">
        <v>2013</v>
      </c>
      <c r="C172" s="659">
        <v>16232352.310000001</v>
      </c>
      <c r="D172" s="662">
        <f t="shared" si="49"/>
        <v>51077.470000000671</v>
      </c>
      <c r="E172" s="661">
        <f t="shared" si="50"/>
        <v>0.31565788545744056</v>
      </c>
      <c r="F172" s="662">
        <f t="shared" si="47"/>
        <v>-686726.90000000037</v>
      </c>
      <c r="G172" s="661">
        <f t="shared" si="48"/>
        <v>-4.0588905074344268</v>
      </c>
      <c r="I172" s="668">
        <f>General!C172+Auto.!C172+Mar!C172+Carbón!C172</f>
        <v>16232352.289999999</v>
      </c>
      <c r="J172" s="668">
        <f t="shared" si="51"/>
        <v>-2.0000001415610313E-2</v>
      </c>
      <c r="K172" s="668">
        <f>General!D172+Auto.!D172+Mar!D172+Carbón!D172</f>
        <v>51077.469999998953</v>
      </c>
      <c r="L172" s="668">
        <f t="shared" si="46"/>
        <v>-1.7171259969472885E-9</v>
      </c>
      <c r="M172" s="668">
        <f>General!F172+Auto.!F172+Mar!F172+Carbón!F172</f>
        <v>-686726.88000000047</v>
      </c>
      <c r="N172" s="668">
        <f t="shared" si="52"/>
        <v>1.999999990221113E-2</v>
      </c>
      <c r="O172" s="657"/>
      <c r="P172" s="657"/>
    </row>
    <row r="173" spans="1:16" s="677" customFormat="1" ht="15" hidden="1" customHeight="1">
      <c r="A173" s="441">
        <v>41395</v>
      </c>
      <c r="B173" s="674">
        <v>2013</v>
      </c>
      <c r="C173" s="659">
        <v>16367012.59</v>
      </c>
      <c r="D173" s="662">
        <f t="shared" si="49"/>
        <v>134660.27999999933</v>
      </c>
      <c r="E173" s="661">
        <f t="shared" si="50"/>
        <v>0.82957957927662562</v>
      </c>
      <c r="F173" s="662">
        <f t="shared" si="47"/>
        <v>-629497.76999999955</v>
      </c>
      <c r="G173" s="661">
        <f t="shared" si="48"/>
        <v>-3.7036883258193711</v>
      </c>
      <c r="I173" s="668">
        <f>General!C173+Auto.!C173+Mar!C173+Carbón!C173</f>
        <v>16367012.58</v>
      </c>
      <c r="J173" s="668">
        <f t="shared" si="51"/>
        <v>-9.9999997764825821E-3</v>
      </c>
      <c r="K173" s="668">
        <f>General!D173+Auto.!D173+Mar!D173+Carbón!D173</f>
        <v>134660.28999999925</v>
      </c>
      <c r="L173" s="668">
        <f t="shared" si="46"/>
        <v>9.9999999220017344E-3</v>
      </c>
      <c r="M173" s="668">
        <f>General!F173+Auto.!F173+Mar!F173+Carbón!F173</f>
        <v>-629497.75000000105</v>
      </c>
      <c r="N173" s="668">
        <f t="shared" si="52"/>
        <v>1.9999998505227268E-2</v>
      </c>
      <c r="O173" s="657"/>
      <c r="P173" s="657"/>
    </row>
    <row r="174" spans="1:16" s="677" customFormat="1" ht="15" hidden="1" customHeight="1">
      <c r="A174" s="441">
        <v>41426</v>
      </c>
      <c r="B174" s="674">
        <v>2013</v>
      </c>
      <c r="C174" s="659">
        <v>16393865.5</v>
      </c>
      <c r="D174" s="662">
        <f t="shared" si="49"/>
        <v>26852.910000000149</v>
      </c>
      <c r="E174" s="661">
        <f t="shared" si="50"/>
        <v>0.1640672654972235</v>
      </c>
      <c r="F174" s="662">
        <f t="shared" si="47"/>
        <v>-633977.0700000003</v>
      </c>
      <c r="G174" s="661">
        <f t="shared" si="48"/>
        <v>-3.7231790662485622</v>
      </c>
      <c r="I174" s="668">
        <f>General!C174+Auto.!C174+Mar!C174+Carbón!C174</f>
        <v>16393865.5</v>
      </c>
      <c r="J174" s="668">
        <f t="shared" si="51"/>
        <v>0</v>
      </c>
      <c r="K174" s="668">
        <f>General!D174+Auto.!D174+Mar!D174+Carbón!D174</f>
        <v>26852.920000001119</v>
      </c>
      <c r="L174" s="668">
        <f t="shared" si="46"/>
        <v>1.0000000969739631E-2</v>
      </c>
      <c r="M174" s="668">
        <f>General!F174+Auto.!F174+Mar!F174+Carbón!F174</f>
        <v>-633977.04000000178</v>
      </c>
      <c r="N174" s="668">
        <f t="shared" si="52"/>
        <v>2.9999998514540493E-2</v>
      </c>
      <c r="O174" s="657"/>
      <c r="P174" s="657"/>
    </row>
    <row r="175" spans="1:16" s="679" customFormat="1" ht="15" hidden="1" customHeight="1">
      <c r="A175" s="441">
        <v>41456</v>
      </c>
      <c r="B175" s="674">
        <v>2013</v>
      </c>
      <c r="C175" s="659">
        <v>16426755.779999999</v>
      </c>
      <c r="D175" s="662">
        <f t="shared" si="49"/>
        <v>32890.279999999329</v>
      </c>
      <c r="E175" s="661">
        <f t="shared" si="50"/>
        <v>0.20062553276407868</v>
      </c>
      <c r="F175" s="662">
        <f t="shared" si="47"/>
        <v>-605982.66999999993</v>
      </c>
      <c r="G175" s="661">
        <f t="shared" si="48"/>
        <v>-3.5577524528946185</v>
      </c>
      <c r="I175" s="668">
        <f>General!C175+Auto.!C175+Mar!C175+Carbón!C175</f>
        <v>16426755.75</v>
      </c>
      <c r="J175" s="668">
        <f t="shared" si="51"/>
        <v>-2.9999999329447746E-2</v>
      </c>
      <c r="K175" s="668">
        <f>General!D175+Auto.!D175+Mar!D175+Carbón!D175</f>
        <v>32890.250000000451</v>
      </c>
      <c r="L175" s="668">
        <f t="shared" si="46"/>
        <v>-2.9999998878338374E-2</v>
      </c>
      <c r="M175" s="668">
        <f>General!F175+Auto.!F175+Mar!F175+Carbón!F175</f>
        <v>-605982.66999999818</v>
      </c>
      <c r="N175" s="668">
        <f t="shared" si="52"/>
        <v>1.7462298274040222E-9</v>
      </c>
      <c r="O175" s="657"/>
      <c r="P175" s="657"/>
    </row>
    <row r="176" spans="1:16" s="679" customFormat="1" ht="15" hidden="1" customHeight="1">
      <c r="A176" s="441">
        <v>41487</v>
      </c>
      <c r="B176" s="674">
        <v>2013</v>
      </c>
      <c r="C176" s="659">
        <v>16327687.18</v>
      </c>
      <c r="D176" s="662">
        <f t="shared" si="49"/>
        <v>-99068.599999999627</v>
      </c>
      <c r="E176" s="661">
        <f>C176/C175*100-100</f>
        <v>-0.60309291333483372</v>
      </c>
      <c r="F176" s="662">
        <f t="shared" si="47"/>
        <v>-568289.71999999881</v>
      </c>
      <c r="G176" s="661">
        <f t="shared" si="48"/>
        <v>-3.3634617481040721</v>
      </c>
      <c r="I176" s="668">
        <f>General!C176+Auto.!C176+Mar!C176+Carbón!C176</f>
        <v>16327687.150000002</v>
      </c>
      <c r="J176" s="668">
        <f t="shared" si="51"/>
        <v>-2.9999997466802597E-2</v>
      </c>
      <c r="K176" s="668">
        <f>General!D176+Auto.!D176+Mar!D176+Carbón!D176</f>
        <v>-99068.599999998158</v>
      </c>
      <c r="L176" s="668">
        <f t="shared" si="46"/>
        <v>1.469743438065052E-9</v>
      </c>
      <c r="M176" s="668">
        <f>General!F176+Auto.!F176+Mar!F176+Carbón!F176</f>
        <v>-568289.71999999695</v>
      </c>
      <c r="N176" s="668">
        <f t="shared" si="52"/>
        <v>1.862645149230957E-9</v>
      </c>
      <c r="O176" s="657"/>
      <c r="P176" s="657"/>
    </row>
    <row r="177" spans="1:16" s="679" customFormat="1" ht="15" hidden="1" customHeight="1">
      <c r="A177" s="441">
        <v>41518</v>
      </c>
      <c r="B177" s="674">
        <v>2013</v>
      </c>
      <c r="C177" s="659">
        <v>16305445.380000001</v>
      </c>
      <c r="D177" s="662">
        <f t="shared" si="49"/>
        <v>-22241.799999998882</v>
      </c>
      <c r="E177" s="661">
        <f>C177/C176*100-100</f>
        <v>-0.13622137510841981</v>
      </c>
      <c r="F177" s="662">
        <f t="shared" si="47"/>
        <v>-504357.76999999769</v>
      </c>
      <c r="G177" s="661">
        <f t="shared" si="48"/>
        <v>-3.0003787997957403</v>
      </c>
      <c r="I177" s="668">
        <f>General!C177+Auto.!C177+Mar!C177+Carbón!C177</f>
        <v>16305445.35</v>
      </c>
      <c r="J177" s="668">
        <f t="shared" si="51"/>
        <v>-3.0000001192092896E-2</v>
      </c>
      <c r="K177" s="668">
        <f>General!D177+Auto.!D177+Mar!D177+Carbón!D177</f>
        <v>-22241.800000002684</v>
      </c>
      <c r="L177" s="668">
        <f t="shared" si="46"/>
        <v>-3.80168785341084E-9</v>
      </c>
      <c r="M177" s="668">
        <f>General!F177+Auto.!F177+Mar!F177+Carbón!F177</f>
        <v>-504357.80000000127</v>
      </c>
      <c r="N177" s="668">
        <f t="shared" si="52"/>
        <v>-3.0000003578606993E-2</v>
      </c>
      <c r="O177" s="657"/>
      <c r="P177" s="657"/>
    </row>
    <row r="178" spans="1:16" s="684" customFormat="1" ht="15" hidden="1" customHeight="1">
      <c r="A178" s="441">
        <v>41548</v>
      </c>
      <c r="B178" s="674">
        <v>2013</v>
      </c>
      <c r="C178" s="659">
        <v>16360372.52</v>
      </c>
      <c r="D178" s="662">
        <f t="shared" si="49"/>
        <v>54927.139999998733</v>
      </c>
      <c r="E178" s="661">
        <f>C178/C177*100-100</f>
        <v>0.33686378212871659</v>
      </c>
      <c r="F178" s="662">
        <f t="shared" si="47"/>
        <v>-376354.11000000127</v>
      </c>
      <c r="G178" s="661">
        <f t="shared" si="48"/>
        <v>-2.2486721467111721</v>
      </c>
      <c r="H178" s="683"/>
      <c r="I178" s="668">
        <f>General!C178+Auto.!C178+Mar!C178+Carbón!C178</f>
        <v>16360372.489999998</v>
      </c>
      <c r="J178" s="668">
        <f t="shared" si="51"/>
        <v>-3.0000001192092896E-2</v>
      </c>
      <c r="K178" s="668">
        <f>General!D178+Auto.!D178+Mar!D178+Carbón!D178</f>
        <v>54927.139999999068</v>
      </c>
      <c r="L178" s="668">
        <f t="shared" si="46"/>
        <v>3.3469405025243759E-10</v>
      </c>
      <c r="M178" s="668">
        <f>General!F178+Auto.!F178+Mar!F178+Carbón!F178</f>
        <v>-376354.10000000312</v>
      </c>
      <c r="N178" s="668">
        <f t="shared" si="52"/>
        <v>9.9999981466680765E-3</v>
      </c>
      <c r="O178" s="657"/>
      <c r="P178" s="657"/>
    </row>
    <row r="179" spans="1:16" s="684" customFormat="1" ht="15" hidden="1" customHeight="1">
      <c r="A179" s="441">
        <v>41579</v>
      </c>
      <c r="B179" s="674">
        <v>2013</v>
      </c>
      <c r="C179" s="659">
        <v>16293543.199999999</v>
      </c>
      <c r="D179" s="662">
        <f t="shared" si="49"/>
        <v>-66829.320000000298</v>
      </c>
      <c r="E179" s="661">
        <f>C179/C178*100-100</f>
        <v>-0.40848287481415468</v>
      </c>
      <c r="F179" s="662">
        <f t="shared" si="47"/>
        <v>-237504.94000000134</v>
      </c>
      <c r="G179" s="661">
        <f t="shared" si="48"/>
        <v>-1.4367203941854854</v>
      </c>
      <c r="I179" s="668">
        <f>General!C179+Auto.!C179+Mar!C179+Carbón!C179</f>
        <v>16293543.200000001</v>
      </c>
      <c r="J179" s="668">
        <f t="shared" si="51"/>
        <v>0</v>
      </c>
      <c r="K179" s="668">
        <f>General!D179+Auto.!D179+Mar!D179+Carbón!D179</f>
        <v>-66829.289999999237</v>
      </c>
      <c r="L179" s="668">
        <f t="shared" si="46"/>
        <v>3.0000001061125658E-2</v>
      </c>
      <c r="M179" s="668">
        <f>General!F179+Auto.!F179+Mar!F179+Carbón!F179</f>
        <v>-237504.90999999744</v>
      </c>
      <c r="N179" s="668">
        <f t="shared" si="52"/>
        <v>3.0000003898749128E-2</v>
      </c>
      <c r="O179" s="657"/>
      <c r="P179" s="657"/>
    </row>
    <row r="180" spans="1:16" s="684" customFormat="1" ht="15" hidden="1" customHeight="1">
      <c r="A180" s="441">
        <v>41609</v>
      </c>
      <c r="B180" s="674">
        <v>2013</v>
      </c>
      <c r="C180" s="659">
        <v>16357640.050000001</v>
      </c>
      <c r="D180" s="662">
        <f t="shared" si="49"/>
        <v>64096.85000000149</v>
      </c>
      <c r="E180" s="661">
        <f>C180/C179*100-100</f>
        <v>0.39338803852069759</v>
      </c>
      <c r="F180" s="662">
        <f t="shared" si="47"/>
        <v>-85041.179999999702</v>
      </c>
      <c r="G180" s="661">
        <f t="shared" si="48"/>
        <v>-0.51719776604828382</v>
      </c>
      <c r="I180" s="668">
        <f>General!C180+Auto.!C180+Mar!C180+Carbón!C180</f>
        <v>16357640.039999999</v>
      </c>
      <c r="J180" s="668">
        <f t="shared" si="51"/>
        <v>-1.0000001639127731E-2</v>
      </c>
      <c r="K180" s="668">
        <f>General!D180+Auto.!D180+Mar!D180+Carbón!D180</f>
        <v>64096.84000000028</v>
      </c>
      <c r="L180" s="668">
        <f t="shared" si="46"/>
        <v>-1.0000001209846232E-2</v>
      </c>
      <c r="M180" s="668">
        <f>General!F180+Auto.!F180+Mar!F180+Carbón!F180</f>
        <v>-85041.17000000058</v>
      </c>
      <c r="N180" s="668">
        <f t="shared" si="52"/>
        <v>9.9999991216463968E-3</v>
      </c>
      <c r="O180" s="657"/>
      <c r="P180" s="657"/>
    </row>
    <row r="181" spans="1:16" s="657" customFormat="1" ht="15" hidden="1" customHeight="1">
      <c r="A181" s="427">
        <v>2014</v>
      </c>
      <c r="B181" s="676">
        <v>2014</v>
      </c>
      <c r="C181" s="681"/>
      <c r="D181" s="685"/>
      <c r="E181" s="686"/>
      <c r="F181" s="685"/>
      <c r="G181" s="686"/>
      <c r="H181" s="684"/>
      <c r="I181" s="668"/>
      <c r="J181" s="668"/>
      <c r="K181" s="668"/>
      <c r="L181" s="668"/>
      <c r="M181" s="668"/>
      <c r="N181" s="668">
        <f t="shared" si="52"/>
        <v>0</v>
      </c>
    </row>
    <row r="182" spans="1:16" s="682" customFormat="1" ht="15" hidden="1" customHeight="1">
      <c r="A182" s="441">
        <v>41640</v>
      </c>
      <c r="B182" s="674">
        <v>2014</v>
      </c>
      <c r="C182" s="659">
        <v>16173609.52</v>
      </c>
      <c r="D182" s="662">
        <f>C182-C180</f>
        <v>-184030.53000000119</v>
      </c>
      <c r="E182" s="661">
        <f>C182/C180*100-100</f>
        <v>-1.1250432790884162</v>
      </c>
      <c r="F182" s="662">
        <f t="shared" ref="F182:F193" si="53">(C182-C169)</f>
        <v>-5828.519999999553</v>
      </c>
      <c r="G182" s="661">
        <f t="shared" ref="G182:G193" si="54">C182/C169*100-100</f>
        <v>-3.6024242532960216E-2</v>
      </c>
      <c r="I182" s="668">
        <f>General!C182+Auto.!C182+Mar!C182+Carbón!C182</f>
        <v>16173609.5</v>
      </c>
      <c r="J182" s="668">
        <f t="shared" ref="J182:J193" si="55">I182-C182</f>
        <v>-1.9999999552965164E-2</v>
      </c>
      <c r="K182" s="668">
        <f>General!D182+Auto.!D182+Mar!D182+Carbón!D182</f>
        <v>-184030.54000000007</v>
      </c>
      <c r="L182" s="668">
        <f t="shared" ref="L182:L193" si="56">K182-D182</f>
        <v>-9.9999988742638379E-3</v>
      </c>
      <c r="M182" s="668">
        <f>General!F182+Auto.!F182+Mar!F182+Carbón!F182</f>
        <v>-5828.5199999987499</v>
      </c>
      <c r="N182" s="668">
        <f t="shared" si="52"/>
        <v>8.0308382166549563E-10</v>
      </c>
      <c r="O182" s="657"/>
      <c r="P182" s="657"/>
    </row>
    <row r="183" spans="1:16" s="677" customFormat="1" ht="15" hidden="1" customHeight="1">
      <c r="A183" s="441">
        <v>41671</v>
      </c>
      <c r="B183" s="674">
        <v>2014</v>
      </c>
      <c r="C183" s="659">
        <v>16212303.800000001</v>
      </c>
      <c r="D183" s="662">
        <f>C183-C182</f>
        <v>38694.280000001192</v>
      </c>
      <c r="E183" s="661">
        <f t="shared" ref="E183:E188" si="57">C183/C182*100-100</f>
        <v>0.23924331765368834</v>
      </c>
      <c r="F183" s="662">
        <f t="shared" si="53"/>
        <v>61557.200000001118</v>
      </c>
      <c r="G183" s="661">
        <f t="shared" si="54"/>
        <v>0.38114151329698132</v>
      </c>
      <c r="I183" s="668">
        <f>General!C183+Auto.!C183+Mar!C183+Carbón!C183</f>
        <v>16212303.799999999</v>
      </c>
      <c r="J183" s="668">
        <f t="shared" si="55"/>
        <v>0</v>
      </c>
      <c r="K183" s="668">
        <f>General!D183+Auto.!D183+Mar!D183+Carbón!D183</f>
        <v>38694.299999999253</v>
      </c>
      <c r="L183" s="668">
        <f t="shared" si="56"/>
        <v>1.9999998061393853E-2</v>
      </c>
      <c r="M183" s="668">
        <f>General!F183+Auto.!F183+Mar!F183+Carbón!F183</f>
        <v>61557.199999998324</v>
      </c>
      <c r="N183" s="668">
        <f t="shared" si="52"/>
        <v>-2.7939677238464355E-9</v>
      </c>
    </row>
    <row r="184" spans="1:16" s="677" customFormat="1" ht="15" hidden="1" customHeight="1">
      <c r="A184" s="441">
        <v>41699</v>
      </c>
      <c r="B184" s="674">
        <v>2014</v>
      </c>
      <c r="C184" s="659">
        <v>16296288.23</v>
      </c>
      <c r="D184" s="662">
        <f t="shared" ref="D184:D189" si="58">C184-C183</f>
        <v>83984.429999999702</v>
      </c>
      <c r="E184" s="661">
        <f t="shared" si="57"/>
        <v>0.51802896760422357</v>
      </c>
      <c r="F184" s="662">
        <f t="shared" si="53"/>
        <v>115013.3900000006</v>
      </c>
      <c r="G184" s="661">
        <f t="shared" si="54"/>
        <v>0.71078077059594591</v>
      </c>
      <c r="I184" s="668">
        <f>General!C184+Auto.!C184+Mar!C184+Carbón!C184</f>
        <v>16296288.220000001</v>
      </c>
      <c r="J184" s="668">
        <f t="shared" si="55"/>
        <v>-9.9999997764825821E-3</v>
      </c>
      <c r="K184" s="668">
        <f>General!D184+Auto.!D184+Mar!D184+Carbón!D184</f>
        <v>83984.419999999984</v>
      </c>
      <c r="L184" s="668">
        <f t="shared" si="56"/>
        <v>-9.9999997182749212E-3</v>
      </c>
      <c r="M184" s="668">
        <f>General!F184+Auto.!F184+Mar!F184+Carbón!F184</f>
        <v>115013.39999999819</v>
      </c>
      <c r="N184" s="668">
        <f t="shared" si="52"/>
        <v>9.9999975936952978E-3</v>
      </c>
    </row>
    <row r="185" spans="1:16" s="677" customFormat="1" ht="15" customHeight="1">
      <c r="A185" s="441">
        <v>41730</v>
      </c>
      <c r="B185" s="674">
        <v>2014</v>
      </c>
      <c r="C185" s="659">
        <v>16430052.949999999</v>
      </c>
      <c r="D185" s="662">
        <f t="shared" si="58"/>
        <v>133764.71999999881</v>
      </c>
      <c r="E185" s="661">
        <f t="shared" si="57"/>
        <v>0.82082936992824784</v>
      </c>
      <c r="F185" s="662">
        <f t="shared" si="53"/>
        <v>197700.63999999873</v>
      </c>
      <c r="G185" s="661">
        <f t="shared" si="54"/>
        <v>1.2179420223537534</v>
      </c>
      <c r="I185" s="668">
        <f>General!C185+Auto.!C185+Mar!C185+Carbón!C185</f>
        <v>16430052.950000003</v>
      </c>
      <c r="J185" s="668">
        <f t="shared" si="55"/>
        <v>0</v>
      </c>
      <c r="K185" s="668">
        <f>General!D185+Auto.!D185+Mar!D185+Carbón!D185</f>
        <v>133764.73000000216</v>
      </c>
      <c r="L185" s="668">
        <f t="shared" si="56"/>
        <v>1.0000003356253728E-2</v>
      </c>
      <c r="M185" s="668">
        <f>General!F185+Auto.!F185+Mar!F185+Carbón!F185</f>
        <v>197700.6600000014</v>
      </c>
      <c r="N185" s="668">
        <f t="shared" si="52"/>
        <v>2.0000002667075023E-2</v>
      </c>
    </row>
    <row r="186" spans="1:16" s="677" customFormat="1" ht="15" hidden="1" customHeight="1">
      <c r="A186" s="441">
        <v>41760</v>
      </c>
      <c r="B186" s="674">
        <v>2014</v>
      </c>
      <c r="C186" s="659">
        <v>16628373.23</v>
      </c>
      <c r="D186" s="662">
        <f t="shared" si="58"/>
        <v>198320.28000000119</v>
      </c>
      <c r="E186" s="661">
        <f t="shared" si="57"/>
        <v>1.2070580697672142</v>
      </c>
      <c r="F186" s="662">
        <f t="shared" si="53"/>
        <v>261360.6400000006</v>
      </c>
      <c r="G186" s="661">
        <f t="shared" si="54"/>
        <v>1.596874436081805</v>
      </c>
      <c r="I186" s="668">
        <f>General!C186+Auto.!C186+Mar!C186+Carbón!C186</f>
        <v>16628373.209999999</v>
      </c>
      <c r="J186" s="668">
        <f>I186-C186</f>
        <v>-2.0000001415610313E-2</v>
      </c>
      <c r="K186" s="668">
        <f>General!D186+Auto.!D186+Mar!D186+Carbón!D186</f>
        <v>198320.25999999925</v>
      </c>
      <c r="L186" s="668">
        <f>K186-D186</f>
        <v>-2.0000001939479262E-2</v>
      </c>
      <c r="M186" s="668">
        <f>General!F186+Auto.!F186+Mar!F186+Carbón!F186</f>
        <v>261360.63000000137</v>
      </c>
      <c r="N186" s="668">
        <f>M186-F186</f>
        <v>-9.9999992235098034E-3</v>
      </c>
    </row>
    <row r="187" spans="1:16" s="677" customFormat="1" ht="15" hidden="1" customHeight="1">
      <c r="A187" s="441">
        <v>41791</v>
      </c>
      <c r="B187" s="674">
        <v>2014</v>
      </c>
      <c r="C187" s="659">
        <v>16684995.09</v>
      </c>
      <c r="D187" s="662">
        <f t="shared" si="58"/>
        <v>56621.859999999404</v>
      </c>
      <c r="E187" s="661">
        <f t="shared" si="57"/>
        <v>0.3405135259884986</v>
      </c>
      <c r="F187" s="662">
        <f t="shared" si="53"/>
        <v>291129.58999999985</v>
      </c>
      <c r="G187" s="661">
        <f t="shared" si="54"/>
        <v>1.7758446901982978</v>
      </c>
      <c r="I187" s="668">
        <f>General!C187+Auto.!C187+Mar!C187+Carbón!C187</f>
        <v>16684995.060000001</v>
      </c>
      <c r="J187" s="668">
        <f t="shared" si="55"/>
        <v>-2.9999999329447746E-2</v>
      </c>
      <c r="K187" s="668">
        <f>General!D187+Auto.!D187+Mar!D187+Carbón!D187</f>
        <v>56621.84999999994</v>
      </c>
      <c r="L187" s="668">
        <f t="shared" si="56"/>
        <v>-9.9999994636164047E-3</v>
      </c>
      <c r="M187" s="668">
        <f>General!F187+Auto.!F187+Mar!F187+Carbón!F187</f>
        <v>291129.56000000023</v>
      </c>
      <c r="N187" s="668">
        <f t="shared" ref="N187:N193" si="59">M187-F187</f>
        <v>-2.9999999620486051E-2</v>
      </c>
    </row>
    <row r="188" spans="1:16" s="679" customFormat="1" ht="15" hidden="1" customHeight="1">
      <c r="A188" s="441">
        <v>41821</v>
      </c>
      <c r="B188" s="674">
        <v>2014</v>
      </c>
      <c r="C188" s="659">
        <v>16747102.65</v>
      </c>
      <c r="D188" s="662">
        <f t="shared" si="58"/>
        <v>62107.560000000522</v>
      </c>
      <c r="E188" s="661">
        <f t="shared" si="57"/>
        <v>0.37223601004967577</v>
      </c>
      <c r="F188" s="662">
        <f t="shared" si="53"/>
        <v>320346.87000000104</v>
      </c>
      <c r="G188" s="661">
        <f t="shared" si="54"/>
        <v>1.950152996065313</v>
      </c>
      <c r="I188" s="668">
        <f>General!C188+Auto.!C188+Mar!C188+Carbón!C188</f>
        <v>16747103</v>
      </c>
      <c r="J188" s="668">
        <f t="shared" si="55"/>
        <v>0.34999999962747097</v>
      </c>
      <c r="K188" s="668">
        <f>General!D188+Auto.!D188+Mar!D188+Carbón!D188</f>
        <v>62107.93999999942</v>
      </c>
      <c r="L188" s="668">
        <f t="shared" si="56"/>
        <v>0.37999999889871106</v>
      </c>
      <c r="M188" s="668">
        <f>General!F188+Auto.!F188+Mar!F188+Carbón!F188</f>
        <v>320347.24999999919</v>
      </c>
      <c r="N188" s="668">
        <f t="shared" si="59"/>
        <v>0.37999999814201146</v>
      </c>
    </row>
    <row r="189" spans="1:16" s="679" customFormat="1" ht="15" hidden="1" customHeight="1">
      <c r="A189" s="441">
        <v>41852</v>
      </c>
      <c r="B189" s="674">
        <v>2014</v>
      </c>
      <c r="C189" s="659">
        <v>16649520.5</v>
      </c>
      <c r="D189" s="662">
        <f t="shared" si="58"/>
        <v>-97582.150000000373</v>
      </c>
      <c r="E189" s="661">
        <f>C189/C188*100-100</f>
        <v>-0.58268078986188243</v>
      </c>
      <c r="F189" s="662">
        <f t="shared" si="53"/>
        <v>321833.3200000003</v>
      </c>
      <c r="G189" s="661">
        <f t="shared" si="54"/>
        <v>1.9710894534666181</v>
      </c>
      <c r="I189" s="668">
        <f>General!C189+Auto.!C189+Mar!C189+Carbón!C189</f>
        <v>16649520.500000002</v>
      </c>
      <c r="J189" s="668">
        <f t="shared" si="55"/>
        <v>0</v>
      </c>
      <c r="K189" s="668">
        <f>General!D189+Auto.!D189+Mar!D189+Carbón!D189</f>
        <v>-97582.49999999888</v>
      </c>
      <c r="L189" s="668">
        <f t="shared" si="56"/>
        <v>-0.3499999985069735</v>
      </c>
      <c r="M189" s="668">
        <f>General!F189+Auto.!F189+Mar!F189+Carbón!F189</f>
        <v>321833.34999999846</v>
      </c>
      <c r="N189" s="668">
        <f t="shared" si="59"/>
        <v>2.9999998165294528E-2</v>
      </c>
    </row>
    <row r="190" spans="1:16" s="679" customFormat="1" ht="15" hidden="1" customHeight="1">
      <c r="A190" s="441">
        <v>41883</v>
      </c>
      <c r="B190" s="674">
        <v>2014</v>
      </c>
      <c r="C190" s="659">
        <v>16661702.949999999</v>
      </c>
      <c r="D190" s="662">
        <f>C190-C189</f>
        <v>12182.449999999255</v>
      </c>
      <c r="E190" s="661">
        <f>C190/C189*100-100</f>
        <v>7.3169975075245475E-2</v>
      </c>
      <c r="F190" s="662">
        <f t="shared" si="53"/>
        <v>356257.56999999844</v>
      </c>
      <c r="G190" s="661">
        <f t="shared" si="54"/>
        <v>2.1848993492503865</v>
      </c>
      <c r="I190" s="668">
        <f>General!C190+Auto.!C190+Mar!C190+Carbón!C190</f>
        <v>16661702.92</v>
      </c>
      <c r="J190" s="668">
        <f t="shared" si="55"/>
        <v>-2.9999999329447746E-2</v>
      </c>
      <c r="K190" s="668">
        <f>General!D190+Auto.!D190+Mar!D190+Carbón!D190</f>
        <v>12182.419999999815</v>
      </c>
      <c r="L190" s="668">
        <f t="shared" si="56"/>
        <v>-2.99999994404061E-2</v>
      </c>
      <c r="M190" s="668">
        <f>General!F190+Auto.!F190+Mar!F190+Carbón!F190</f>
        <v>356257.57000000094</v>
      </c>
      <c r="N190" s="668">
        <f t="shared" si="59"/>
        <v>2.5029294192790985E-9</v>
      </c>
    </row>
    <row r="191" spans="1:16" s="684" customFormat="1" ht="15" hidden="1" customHeight="1">
      <c r="A191" s="441">
        <v>41913</v>
      </c>
      <c r="B191" s="674">
        <v>2014</v>
      </c>
      <c r="C191" s="659">
        <v>16690519.73</v>
      </c>
      <c r="D191" s="662">
        <f>C191-C190</f>
        <v>28816.780000001192</v>
      </c>
      <c r="E191" s="661">
        <f>C191/C190*100-100</f>
        <v>0.1729521891398349</v>
      </c>
      <c r="F191" s="662">
        <f t="shared" si="53"/>
        <v>330147.21000000089</v>
      </c>
      <c r="G191" s="661">
        <f t="shared" si="54"/>
        <v>2.0179687815568172</v>
      </c>
      <c r="H191" s="683"/>
      <c r="I191" s="668">
        <f>General!C191+Auto.!C191+Mar!C191+Carbón!C191</f>
        <v>16690519.720000003</v>
      </c>
      <c r="J191" s="668">
        <f t="shared" si="55"/>
        <v>-9.9999979138374329E-3</v>
      </c>
      <c r="K191" s="668">
        <f>General!D191+Auto.!D191+Mar!D191+Carbón!D191</f>
        <v>28816.800000000425</v>
      </c>
      <c r="L191" s="668">
        <f t="shared" si="56"/>
        <v>1.9999999232823029E-2</v>
      </c>
      <c r="M191" s="668">
        <f>General!F191+Auto.!F191+Mar!F191+Carbón!F191</f>
        <v>330147.23000000231</v>
      </c>
      <c r="N191" s="668">
        <f t="shared" si="59"/>
        <v>2.0000001415610313E-2</v>
      </c>
    </row>
    <row r="192" spans="1:16" s="684" customFormat="1" ht="15" hidden="1" customHeight="1">
      <c r="A192" s="441">
        <v>41944</v>
      </c>
      <c r="B192" s="674">
        <v>2014</v>
      </c>
      <c r="C192" s="659">
        <v>16695751.699999999</v>
      </c>
      <c r="D192" s="662">
        <f>C192-C191</f>
        <v>5231.9699999988079</v>
      </c>
      <c r="E192" s="661">
        <f>C192/C191*100-100</f>
        <v>3.134695674332022E-2</v>
      </c>
      <c r="F192" s="662">
        <f t="shared" si="53"/>
        <v>402208.5</v>
      </c>
      <c r="G192" s="661">
        <f t="shared" si="54"/>
        <v>2.4685146445004023</v>
      </c>
      <c r="H192" s="683"/>
      <c r="I192" s="668">
        <f>General!C192+Auto.!C192+Mar!C192+Carbón!C192</f>
        <v>16695751.700000001</v>
      </c>
      <c r="J192" s="668">
        <f t="shared" si="55"/>
        <v>0</v>
      </c>
      <c r="K192" s="668">
        <f>General!D192+Auto.!D192+Mar!D192+Carbón!D192</f>
        <v>5231.9799999978077</v>
      </c>
      <c r="L192" s="668">
        <f t="shared" si="56"/>
        <v>9.9999989997741068E-3</v>
      </c>
      <c r="M192" s="668">
        <f>General!F192+Auto.!F192+Mar!F192+Carbón!F192</f>
        <v>402208.49999999936</v>
      </c>
      <c r="N192" s="668">
        <f t="shared" si="59"/>
        <v>-6.4028427004814148E-10</v>
      </c>
    </row>
    <row r="193" spans="1:14" s="684" customFormat="1" ht="15" hidden="1" customHeight="1">
      <c r="A193" s="441">
        <v>41974</v>
      </c>
      <c r="B193" s="674">
        <v>2014</v>
      </c>
      <c r="C193" s="659">
        <v>16775214.470000001</v>
      </c>
      <c r="D193" s="662">
        <f>C193-C192</f>
        <v>79462.770000001416</v>
      </c>
      <c r="E193" s="661">
        <f>C193/C192*100-100</f>
        <v>0.47594604560391929</v>
      </c>
      <c r="F193" s="662">
        <f t="shared" si="53"/>
        <v>417574.41999999993</v>
      </c>
      <c r="G193" s="661">
        <f t="shared" si="54"/>
        <v>2.5527791217046598</v>
      </c>
      <c r="I193" s="668">
        <f>General!C193+Auto.!C193+Mar!C193+Carbón!C193</f>
        <v>16775214.450000003</v>
      </c>
      <c r="J193" s="668">
        <f t="shared" si="55"/>
        <v>-1.9999997690320015E-2</v>
      </c>
      <c r="K193" s="668">
        <f>General!D193+Auto.!D193+Mar!D193+Carbón!D193</f>
        <v>79462.750000001528</v>
      </c>
      <c r="L193" s="668">
        <f t="shared" si="56"/>
        <v>-1.9999999887659214E-2</v>
      </c>
      <c r="M193" s="668">
        <f>General!F193+Auto.!F193+Mar!F193+Carbón!F193</f>
        <v>417574.41000000061</v>
      </c>
      <c r="N193" s="668">
        <f t="shared" si="59"/>
        <v>-9.9999993108212948E-3</v>
      </c>
    </row>
    <row r="194" spans="1:14" s="657" customFormat="1" ht="15" hidden="1" customHeight="1">
      <c r="A194" s="427">
        <v>2015</v>
      </c>
      <c r="B194" s="676">
        <v>2015</v>
      </c>
      <c r="C194" s="681"/>
      <c r="D194" s="685"/>
      <c r="E194" s="686"/>
      <c r="F194" s="685"/>
      <c r="G194" s="686"/>
      <c r="H194" s="684"/>
      <c r="I194" s="668"/>
      <c r="J194" s="668"/>
      <c r="K194" s="668"/>
      <c r="L194" s="668"/>
      <c r="M194" s="668"/>
      <c r="N194" s="668"/>
    </row>
    <row r="195" spans="1:14" s="682" customFormat="1" ht="15" hidden="1" customHeight="1">
      <c r="A195" s="441">
        <v>42005</v>
      </c>
      <c r="B195" s="674">
        <v>2015</v>
      </c>
      <c r="C195" s="659">
        <v>16575312.25</v>
      </c>
      <c r="D195" s="662">
        <f>C195-C193</f>
        <v>-199902.22000000067</v>
      </c>
      <c r="E195" s="661">
        <f>C195/C193*100-100</f>
        <v>-1.1916522459816861</v>
      </c>
      <c r="F195" s="662">
        <f t="shared" ref="F195:F206" si="60">(C195-C182)</f>
        <v>401702.73000000045</v>
      </c>
      <c r="G195" s="661">
        <f t="shared" ref="G195:G206" si="61">C195/C182*100-100</f>
        <v>2.4836925208517187</v>
      </c>
      <c r="I195" s="668">
        <f>General!C195+Auto.!C195+Mar!C195+Carbón!C195</f>
        <v>16575312.25</v>
      </c>
      <c r="J195" s="668">
        <f t="shared" ref="J195:J206" si="62">I195-C195</f>
        <v>0</v>
      </c>
      <c r="K195" s="668">
        <f>General!D195+Auto.!D195+Mar!D195+Carbón!D195</f>
        <v>-199902.20000000109</v>
      </c>
      <c r="L195" s="668">
        <f t="shared" ref="L195:L206" si="63">K195-D195</f>
        <v>1.9999999582068995E-2</v>
      </c>
      <c r="M195" s="668">
        <f>General!F195+Auto.!F195+Mar!F195+Carbón!F195</f>
        <v>401702.74999999959</v>
      </c>
      <c r="N195" s="668">
        <f t="shared" ref="N195:N206" si="64">M195-F195</f>
        <v>1.9999999145511538E-2</v>
      </c>
    </row>
    <row r="196" spans="1:14" s="677" customFormat="1" ht="15" hidden="1" customHeight="1">
      <c r="A196" s="441">
        <v>42036</v>
      </c>
      <c r="B196" s="674">
        <v>2015</v>
      </c>
      <c r="C196" s="659">
        <v>16672221.6</v>
      </c>
      <c r="D196" s="662">
        <f t="shared" ref="D196:D201" si="65">C196-C195</f>
        <v>96909.349999999627</v>
      </c>
      <c r="E196" s="661">
        <f t="shared" ref="E196:E206" si="66">C196/C195*100-100</f>
        <v>0.58466078067398541</v>
      </c>
      <c r="F196" s="662">
        <f t="shared" si="60"/>
        <v>459917.79999999888</v>
      </c>
      <c r="G196" s="661">
        <f t="shared" si="61"/>
        <v>2.8368441997737506</v>
      </c>
      <c r="I196" s="668">
        <f>General!C196+Auto.!C196+Mar!C196+Carbón!C196</f>
        <v>16672221.600000001</v>
      </c>
      <c r="J196" s="668">
        <f t="shared" si="62"/>
        <v>0</v>
      </c>
      <c r="K196" s="668">
        <f>General!D196+Auto.!D196+Mar!D196+Carbón!D196</f>
        <v>96909.350000000937</v>
      </c>
      <c r="L196" s="668">
        <f t="shared" si="63"/>
        <v>1.3096723705530167E-9</v>
      </c>
      <c r="M196" s="668">
        <f>General!F196+Auto.!F196+Mar!F196+Carbón!F196</f>
        <v>459917.80000000133</v>
      </c>
      <c r="N196" s="668">
        <f t="shared" si="64"/>
        <v>2.4447217583656311E-9</v>
      </c>
    </row>
    <row r="197" spans="1:14" s="677" customFormat="1" ht="15" hidden="1" customHeight="1">
      <c r="A197" s="441">
        <v>42064</v>
      </c>
      <c r="B197" s="674">
        <v>2015</v>
      </c>
      <c r="C197" s="659">
        <v>16832800.5</v>
      </c>
      <c r="D197" s="662">
        <f t="shared" si="65"/>
        <v>160578.90000000037</v>
      </c>
      <c r="E197" s="661">
        <f t="shared" si="66"/>
        <v>0.96315238516264401</v>
      </c>
      <c r="F197" s="662">
        <f t="shared" si="60"/>
        <v>536512.26999999955</v>
      </c>
      <c r="G197" s="661">
        <f t="shared" si="61"/>
        <v>3.2922360136729054</v>
      </c>
      <c r="I197" s="668">
        <f>General!C197+Auto.!C197+Mar!C197+Carbón!C197</f>
        <v>16832800.509999998</v>
      </c>
      <c r="J197" s="668">
        <f t="shared" si="62"/>
        <v>9.9999979138374329E-3</v>
      </c>
      <c r="K197" s="668">
        <f>General!D197+Auto.!D197+Mar!D197+Carbón!D197</f>
        <v>160578.90999999992</v>
      </c>
      <c r="L197" s="668">
        <f t="shared" si="63"/>
        <v>9.9999995436519384E-3</v>
      </c>
      <c r="M197" s="668">
        <f>General!F197+Auto.!F197+Mar!F197+Carbón!F197</f>
        <v>536512.2900000012</v>
      </c>
      <c r="N197" s="668">
        <f t="shared" si="64"/>
        <v>2.0000001648440957E-2</v>
      </c>
    </row>
    <row r="198" spans="1:14" s="677" customFormat="1" ht="15" customHeight="1">
      <c r="A198" s="441">
        <v>42095</v>
      </c>
      <c r="B198" s="674">
        <v>2015</v>
      </c>
      <c r="C198" s="659">
        <v>17008295.899999999</v>
      </c>
      <c r="D198" s="662">
        <f t="shared" si="65"/>
        <v>175495.39999999851</v>
      </c>
      <c r="E198" s="661">
        <f t="shared" si="66"/>
        <v>1.042579931960816</v>
      </c>
      <c r="F198" s="662">
        <f t="shared" si="60"/>
        <v>578242.94999999925</v>
      </c>
      <c r="G198" s="661">
        <f t="shared" si="61"/>
        <v>3.5194223156779287</v>
      </c>
      <c r="I198" s="668">
        <f>General!C198+Auto.!C198+Mar!C198+Carbón!C198</f>
        <v>17008295.900000002</v>
      </c>
      <c r="J198" s="668">
        <f t="shared" si="62"/>
        <v>0</v>
      </c>
      <c r="K198" s="668">
        <f>General!D198+Auto.!D198+Mar!D198+Carbón!D198</f>
        <v>175495.38999999879</v>
      </c>
      <c r="L198" s="668">
        <f t="shared" si="63"/>
        <v>-9.9999997182749212E-3</v>
      </c>
      <c r="M198" s="668">
        <f>General!F198+Auto.!F198+Mar!F198+Carbón!F198</f>
        <v>578242.94999999786</v>
      </c>
      <c r="N198" s="668">
        <f t="shared" si="64"/>
        <v>-1.3969838619232178E-9</v>
      </c>
    </row>
    <row r="199" spans="1:14" s="677" customFormat="1" ht="15" hidden="1" customHeight="1">
      <c r="A199" s="441">
        <v>42125</v>
      </c>
      <c r="B199" s="674">
        <v>2015</v>
      </c>
      <c r="C199" s="659">
        <v>17221310.399999999</v>
      </c>
      <c r="D199" s="662">
        <f t="shared" si="65"/>
        <v>213014.5</v>
      </c>
      <c r="E199" s="661">
        <f t="shared" si="66"/>
        <v>1.2524152992893249</v>
      </c>
      <c r="F199" s="662">
        <f t="shared" si="60"/>
        <v>592937.16999999806</v>
      </c>
      <c r="G199" s="661">
        <f t="shared" si="61"/>
        <v>3.5658158606294279</v>
      </c>
      <c r="I199" s="668">
        <f>General!C199+Auto.!C199+Mar!C199+Carbón!C199</f>
        <v>17221310.399999999</v>
      </c>
      <c r="J199" s="668">
        <f t="shared" si="62"/>
        <v>0</v>
      </c>
      <c r="K199" s="668">
        <f>General!D199+Auto.!D199+Mar!D199+Carbón!D199</f>
        <v>213014.50000000067</v>
      </c>
      <c r="L199" s="668">
        <f t="shared" si="63"/>
        <v>6.6938810050487518E-10</v>
      </c>
      <c r="M199" s="668">
        <f>General!F199+Auto.!F199+Mar!F199+Carbón!F199</f>
        <v>592937.18999999936</v>
      </c>
      <c r="N199" s="668">
        <f t="shared" si="64"/>
        <v>2.0000001299194992E-2</v>
      </c>
    </row>
    <row r="200" spans="1:14" s="677" customFormat="1" ht="15" hidden="1" customHeight="1">
      <c r="A200" s="441">
        <v>42156</v>
      </c>
      <c r="B200" s="674">
        <v>2015</v>
      </c>
      <c r="C200" s="659">
        <v>17256395.449999999</v>
      </c>
      <c r="D200" s="662">
        <f t="shared" si="65"/>
        <v>35085.050000000745</v>
      </c>
      <c r="E200" s="661">
        <f t="shared" si="66"/>
        <v>0.20373043157042048</v>
      </c>
      <c r="F200" s="662">
        <f t="shared" si="60"/>
        <v>571400.3599999994</v>
      </c>
      <c r="G200" s="661">
        <f t="shared" si="61"/>
        <v>3.4246360692216342</v>
      </c>
      <c r="I200" s="668">
        <f>General!C200+Auto.!C200+Mar!C200+Carbón!C200</f>
        <v>17256395.419999998</v>
      </c>
      <c r="J200" s="668">
        <f t="shared" si="62"/>
        <v>-3.0000001192092896E-2</v>
      </c>
      <c r="K200" s="668">
        <f>General!D200+Auto.!D200+Mar!D200+Carbón!D200</f>
        <v>35085.020000000739</v>
      </c>
      <c r="L200" s="668">
        <f t="shared" si="63"/>
        <v>-3.0000000006111804E-2</v>
      </c>
      <c r="M200" s="668">
        <f>General!F200+Auto.!F200+Mar!F200+Carbón!F200</f>
        <v>571400.3600000001</v>
      </c>
      <c r="N200" s="668">
        <f t="shared" si="64"/>
        <v>0</v>
      </c>
    </row>
    <row r="201" spans="1:14" s="679" customFormat="1" ht="15" hidden="1" customHeight="1">
      <c r="A201" s="441">
        <v>42186</v>
      </c>
      <c r="B201" s="674">
        <v>2015</v>
      </c>
      <c r="C201" s="659">
        <v>17315187.559999999</v>
      </c>
      <c r="D201" s="662">
        <f t="shared" si="65"/>
        <v>58792.109999999404</v>
      </c>
      <c r="E201" s="661">
        <f t="shared" si="66"/>
        <v>0.34069751223739786</v>
      </c>
      <c r="F201" s="662">
        <f t="shared" si="60"/>
        <v>568084.90999999829</v>
      </c>
      <c r="G201" s="661">
        <f t="shared" si="61"/>
        <v>3.392138460439881</v>
      </c>
      <c r="I201" s="668">
        <f>General!C201+Auto.!C201+Mar!C201+Carbón!C201</f>
        <v>17315187.549999997</v>
      </c>
      <c r="J201" s="668">
        <f t="shared" si="62"/>
        <v>-1.0000001639127731E-2</v>
      </c>
      <c r="K201" s="668">
        <f>General!D201+Auto.!D201+Mar!D201+Carbón!D201</f>
        <v>58792.129999997465</v>
      </c>
      <c r="L201" s="668">
        <f t="shared" si="63"/>
        <v>1.9999998061393853E-2</v>
      </c>
      <c r="M201" s="668">
        <f>General!F201+Auto.!F201+Mar!F201+Carbón!F201</f>
        <v>568084.54999999818</v>
      </c>
      <c r="N201" s="668">
        <f t="shared" si="64"/>
        <v>-0.36000000010244548</v>
      </c>
    </row>
    <row r="202" spans="1:14" s="679" customFormat="1" ht="15" hidden="1" customHeight="1">
      <c r="A202" s="441">
        <v>42217</v>
      </c>
      <c r="B202" s="674">
        <v>2015</v>
      </c>
      <c r="C202" s="659">
        <v>17180898.899999999</v>
      </c>
      <c r="D202" s="662">
        <f>C202-C201</f>
        <v>-134288.66000000015</v>
      </c>
      <c r="E202" s="661">
        <f t="shared" si="66"/>
        <v>-0.7755541748229291</v>
      </c>
      <c r="F202" s="662">
        <f t="shared" si="60"/>
        <v>531378.39999999851</v>
      </c>
      <c r="G202" s="661">
        <f t="shared" si="61"/>
        <v>3.1915537747768639</v>
      </c>
      <c r="I202" s="668">
        <f>General!C202+Auto.!C202+Mar!C202+Carbón!C202</f>
        <v>17180898.880000003</v>
      </c>
      <c r="J202" s="668">
        <f t="shared" si="62"/>
        <v>-1.9999995827674866E-2</v>
      </c>
      <c r="K202" s="668">
        <f>General!D202+Auto.!D202+Mar!D202+Carbón!D202</f>
        <v>-134288.66999999757</v>
      </c>
      <c r="L202" s="668">
        <f t="shared" si="63"/>
        <v>-9.9999974190723151E-3</v>
      </c>
      <c r="M202" s="668">
        <f>General!F202+Auto.!F202+Mar!F202+Carbón!F202</f>
        <v>531378.37999999942</v>
      </c>
      <c r="N202" s="668">
        <f t="shared" si="64"/>
        <v>-1.9999999087303877E-2</v>
      </c>
    </row>
    <row r="203" spans="1:14" s="679" customFormat="1" ht="15" hidden="1" customHeight="1">
      <c r="A203" s="441">
        <v>42248</v>
      </c>
      <c r="B203" s="674">
        <v>2015</v>
      </c>
      <c r="C203" s="659">
        <v>17189815</v>
      </c>
      <c r="D203" s="662">
        <f>C203-C202</f>
        <v>8916.1000000014901</v>
      </c>
      <c r="E203" s="661">
        <f t="shared" si="66"/>
        <v>5.189542207249076E-2</v>
      </c>
      <c r="F203" s="662">
        <f t="shared" si="60"/>
        <v>528112.05000000075</v>
      </c>
      <c r="G203" s="661">
        <f t="shared" si="61"/>
        <v>3.1696162846307487</v>
      </c>
      <c r="I203" s="668">
        <f>General!C203+Auto.!C203+Mar!C203+Carbón!C203</f>
        <v>17189814.539999999</v>
      </c>
      <c r="J203" s="668">
        <f t="shared" si="62"/>
        <v>-0.46000000089406967</v>
      </c>
      <c r="K203" s="668">
        <f>General!D203+Auto.!D203+Mar!D203+Carbón!D203</f>
        <v>8915.6599999994633</v>
      </c>
      <c r="L203" s="668">
        <f t="shared" si="63"/>
        <v>-0.44000000202686351</v>
      </c>
      <c r="M203" s="668">
        <f>General!F203+Auto.!F203+Mar!F203+Carbón!F203</f>
        <v>528111.61999999906</v>
      </c>
      <c r="N203" s="668">
        <f t="shared" si="64"/>
        <v>-0.43000000168103725</v>
      </c>
    </row>
    <row r="204" spans="1:14" s="684" customFormat="1" ht="15" hidden="1" customHeight="1">
      <c r="A204" s="441">
        <v>42278</v>
      </c>
      <c r="B204" s="674">
        <v>2015</v>
      </c>
      <c r="C204" s="659">
        <v>17221466.52</v>
      </c>
      <c r="D204" s="662">
        <f>C204-C203</f>
        <v>31651.519999999553</v>
      </c>
      <c r="E204" s="661">
        <f t="shared" si="66"/>
        <v>0.18412949761238906</v>
      </c>
      <c r="F204" s="662">
        <f t="shared" si="60"/>
        <v>530946.78999999911</v>
      </c>
      <c r="G204" s="661">
        <f t="shared" si="61"/>
        <v>3.1811279611962107</v>
      </c>
      <c r="H204" s="683"/>
      <c r="I204" s="668">
        <f>General!C204+Auto.!C204+Mar!C204+Carbón!C204</f>
        <v>17221466.5</v>
      </c>
      <c r="J204" s="668">
        <f t="shared" si="62"/>
        <v>-1.9999999552965164E-2</v>
      </c>
      <c r="K204" s="668">
        <f>General!D204+Auto.!D204+Mar!D204+Carbón!D204</f>
        <v>31651.959999999384</v>
      </c>
      <c r="L204" s="668">
        <f t="shared" si="63"/>
        <v>0.4399999998313433</v>
      </c>
      <c r="M204" s="668">
        <f>General!F204+Auto.!F204+Mar!F204+Carbón!F204</f>
        <v>530946.77999999805</v>
      </c>
      <c r="N204" s="668">
        <f t="shared" si="64"/>
        <v>-1.0000001057051122E-2</v>
      </c>
    </row>
    <row r="205" spans="1:14" s="684" customFormat="1" ht="15" hidden="1" customHeight="1">
      <c r="A205" s="441">
        <v>42309</v>
      </c>
      <c r="B205" s="674">
        <v>2015</v>
      </c>
      <c r="C205" s="659">
        <v>17223086.469999999</v>
      </c>
      <c r="D205" s="662">
        <f>C205-C204</f>
        <v>1619.9499999992549</v>
      </c>
      <c r="E205" s="661">
        <f t="shared" si="66"/>
        <v>9.4065740459399194E-3</v>
      </c>
      <c r="F205" s="662">
        <f t="shared" si="60"/>
        <v>527334.76999999955</v>
      </c>
      <c r="G205" s="661">
        <f t="shared" si="61"/>
        <v>3.1584967210550872</v>
      </c>
      <c r="H205" s="683"/>
      <c r="I205" s="668">
        <f>General!C205+Auto.!C205+Mar!C205+Carbón!C205</f>
        <v>17223086.449999999</v>
      </c>
      <c r="J205" s="668">
        <f t="shared" si="62"/>
        <v>-1.9999999552965164E-2</v>
      </c>
      <c r="K205" s="668">
        <f>General!D205+Auto.!D205+Mar!D205+Carbón!D205</f>
        <v>1619.950000000953</v>
      </c>
      <c r="L205" s="668">
        <f t="shared" si="63"/>
        <v>1.698026608210057E-9</v>
      </c>
      <c r="M205" s="668">
        <f>General!F205+Auto.!F205+Mar!F205+Carbón!F205</f>
        <v>527334.75000000116</v>
      </c>
      <c r="N205" s="668">
        <f t="shared" si="64"/>
        <v>-1.9999998388811946E-2</v>
      </c>
    </row>
    <row r="206" spans="1:14" s="677" customFormat="1" ht="15" hidden="1" customHeight="1">
      <c r="A206" s="441">
        <v>42339</v>
      </c>
      <c r="B206" s="674">
        <v>2015</v>
      </c>
      <c r="C206" s="659">
        <v>17308400</v>
      </c>
      <c r="D206" s="662">
        <f>C206-C205</f>
        <v>85313.530000001192</v>
      </c>
      <c r="E206" s="661">
        <f t="shared" si="66"/>
        <v>0.49534402645312525</v>
      </c>
      <c r="F206" s="662">
        <f t="shared" si="60"/>
        <v>533185.52999999933</v>
      </c>
      <c r="G206" s="661">
        <f t="shared" si="61"/>
        <v>3.1784125976661812</v>
      </c>
      <c r="I206" s="668">
        <f>General!C206+Auto.!C206+Mar!C206+Carbón!C206</f>
        <v>17308399.969999999</v>
      </c>
      <c r="J206" s="668">
        <f t="shared" si="62"/>
        <v>-3.0000001192092896E-2</v>
      </c>
      <c r="K206" s="668">
        <f>General!D206+Auto.!D206+Mar!D206+Carbón!D206</f>
        <v>85313.520000000732</v>
      </c>
      <c r="L206" s="668">
        <f t="shared" si="63"/>
        <v>-1.0000000460422598E-2</v>
      </c>
      <c r="M206" s="668">
        <f>General!F206+Auto.!F206+Mar!F206+Carbón!F206</f>
        <v>533185.52000000037</v>
      </c>
      <c r="N206" s="668">
        <f t="shared" si="64"/>
        <v>-9.9999989615753293E-3</v>
      </c>
    </row>
    <row r="207" spans="1:14" s="657" customFormat="1" ht="15" hidden="1" customHeight="1">
      <c r="A207" s="427">
        <v>2016</v>
      </c>
      <c r="B207" s="674">
        <v>2015.1428571428601</v>
      </c>
      <c r="C207" s="681"/>
      <c r="D207" s="685"/>
      <c r="E207" s="686"/>
      <c r="F207" s="685"/>
      <c r="G207" s="686"/>
      <c r="H207" s="684"/>
      <c r="I207" s="668"/>
      <c r="J207" s="668"/>
      <c r="K207" s="668"/>
      <c r="L207" s="668"/>
      <c r="M207" s="668"/>
      <c r="N207" s="668"/>
    </row>
    <row r="208" spans="1:14" s="682" customFormat="1" ht="15" hidden="1" customHeight="1">
      <c r="A208" s="441">
        <v>42370</v>
      </c>
      <c r="B208" s="674">
        <v>2016</v>
      </c>
      <c r="C208" s="659">
        <v>17104357.219999999</v>
      </c>
      <c r="D208" s="662">
        <f>C208-C206</f>
        <v>-204042.78000000119</v>
      </c>
      <c r="E208" s="661">
        <f>C208/C206*100-100</f>
        <v>-1.1788656374939421</v>
      </c>
      <c r="F208" s="662">
        <f t="shared" ref="F208:F219" si="67">(C208-C195)</f>
        <v>529044.96999999881</v>
      </c>
      <c r="G208" s="661">
        <f t="shared" ref="G208:G219" si="68">C208/C195*100-100</f>
        <v>3.191764728293407</v>
      </c>
      <c r="I208" s="668">
        <f>General!C208+Auto.!C208+Mar!C208+Carbón!C208</f>
        <v>17104357.219999999</v>
      </c>
      <c r="J208" s="668">
        <f t="shared" ref="J208:J219" si="69">I208-C208</f>
        <v>0</v>
      </c>
      <c r="K208" s="668">
        <f>General!D208+Auto.!D208+Mar!D208+Carbón!D208</f>
        <v>-204042.7500000007</v>
      </c>
      <c r="L208" s="668">
        <f t="shared" ref="L208:L219" si="70">K208-D208</f>
        <v>3.0000000493600965E-2</v>
      </c>
      <c r="M208" s="668">
        <f>General!F208+Auto.!F208+Mar!F208+Carbón!F208</f>
        <v>529044.97000000067</v>
      </c>
      <c r="N208" s="668">
        <f t="shared" ref="N208:N219" si="71">M208-F208</f>
        <v>1.862645149230957E-9</v>
      </c>
    </row>
    <row r="209" spans="1:14" s="677" customFormat="1" ht="15" hidden="1" customHeight="1">
      <c r="A209" s="441">
        <v>42401</v>
      </c>
      <c r="B209" s="674">
        <v>2016</v>
      </c>
      <c r="C209" s="659">
        <v>17167712.049999997</v>
      </c>
      <c r="D209" s="662">
        <f t="shared" ref="D209:D214" si="72">C209-C208</f>
        <v>63354.829999998212</v>
      </c>
      <c r="E209" s="661">
        <f t="shared" ref="E209:E219" si="73">C209/C208*100-100</f>
        <v>0.37040170048553023</v>
      </c>
      <c r="F209" s="662">
        <f t="shared" si="67"/>
        <v>495490.44999999739</v>
      </c>
      <c r="G209" s="661">
        <f t="shared" si="68"/>
        <v>2.9719521602327887</v>
      </c>
      <c r="I209" s="668">
        <f>General!C209+Auto.!C209+Mar!C209+Carbón!C209</f>
        <v>17167712.049999997</v>
      </c>
      <c r="J209" s="668">
        <f t="shared" si="69"/>
        <v>0</v>
      </c>
      <c r="K209" s="668">
        <f>General!D209+Auto.!D209+Mar!D209+Carbón!D209</f>
        <v>63354.829999997877</v>
      </c>
      <c r="L209" s="668">
        <f t="shared" si="70"/>
        <v>-3.3469405025243759E-10</v>
      </c>
      <c r="M209" s="668">
        <f>General!F209+Auto.!F209+Mar!F209+Carbón!F209</f>
        <v>495490.44999999768</v>
      </c>
      <c r="N209" s="668">
        <f t="shared" si="71"/>
        <v>0</v>
      </c>
    </row>
    <row r="210" spans="1:14" s="677" customFormat="1" ht="15" hidden="1" customHeight="1">
      <c r="A210" s="441">
        <v>42430</v>
      </c>
      <c r="B210" s="674">
        <v>2016</v>
      </c>
      <c r="C210" s="659">
        <v>17305798.020000003</v>
      </c>
      <c r="D210" s="662">
        <f t="shared" si="72"/>
        <v>138085.97000000626</v>
      </c>
      <c r="E210" s="661">
        <f t="shared" si="73"/>
        <v>0.80433531036541694</v>
      </c>
      <c r="F210" s="662">
        <f t="shared" si="67"/>
        <v>472997.52000000328</v>
      </c>
      <c r="G210" s="661">
        <f t="shared" si="68"/>
        <v>2.8099752028784621</v>
      </c>
      <c r="I210" s="668">
        <f>General!C210+Auto.!C210+Mar!C210+Carbón!C210</f>
        <v>17305798.020000003</v>
      </c>
      <c r="J210" s="668">
        <f t="shared" si="69"/>
        <v>0</v>
      </c>
      <c r="K210" s="668">
        <f>General!D210+Auto.!D210+Mar!D210+Carbón!D210</f>
        <v>138085.97000000218</v>
      </c>
      <c r="L210" s="668">
        <f t="shared" si="70"/>
        <v>-4.0745362639427185E-9</v>
      </c>
      <c r="M210" s="668">
        <f>General!F210+Auto.!F210+Mar!F210+Carbón!F210</f>
        <v>472997.50999999995</v>
      </c>
      <c r="N210" s="668">
        <f t="shared" si="71"/>
        <v>-1.0000003327149898E-2</v>
      </c>
    </row>
    <row r="211" spans="1:14" s="677" customFormat="1" ht="15" customHeight="1">
      <c r="A211" s="441">
        <v>42461</v>
      </c>
      <c r="B211" s="676">
        <v>2016</v>
      </c>
      <c r="C211" s="659">
        <v>17463835.629999999</v>
      </c>
      <c r="D211" s="662">
        <f t="shared" si="72"/>
        <v>158037.60999999568</v>
      </c>
      <c r="E211" s="661">
        <f t="shared" si="73"/>
        <v>0.91320613945310924</v>
      </c>
      <c r="F211" s="662">
        <f t="shared" si="67"/>
        <v>455539.73000000045</v>
      </c>
      <c r="G211" s="661">
        <f t="shared" si="68"/>
        <v>2.6783384571760678</v>
      </c>
      <c r="I211" s="668">
        <f>General!C211+Auto.!C211+Mar!C211+Carbón!C211</f>
        <v>17463835.629999999</v>
      </c>
      <c r="J211" s="668">
        <f t="shared" si="69"/>
        <v>0</v>
      </c>
      <c r="K211" s="668">
        <f>General!D211+Auto.!D211+Mar!D211+Carbón!D211</f>
        <v>158037.60999999888</v>
      </c>
      <c r="L211" s="668">
        <f t="shared" si="70"/>
        <v>3.2014213502407074E-9</v>
      </c>
      <c r="M211" s="668">
        <f>General!F211+Auto.!F211+Mar!F211+Carbón!F211</f>
        <v>455539.73</v>
      </c>
      <c r="N211" s="668">
        <f t="shared" si="71"/>
        <v>-4.6566128730773926E-10</v>
      </c>
    </row>
    <row r="212" spans="1:14" s="677" customFormat="1" ht="15" hidden="1" customHeight="1">
      <c r="A212" s="441">
        <v>42491</v>
      </c>
      <c r="B212" s="676">
        <v>2016</v>
      </c>
      <c r="C212" s="659">
        <v>17661839.559999995</v>
      </c>
      <c r="D212" s="662">
        <f t="shared" si="72"/>
        <v>198003.92999999598</v>
      </c>
      <c r="E212" s="661">
        <f t="shared" si="73"/>
        <v>1.1337940541530145</v>
      </c>
      <c r="F212" s="662">
        <f t="shared" si="67"/>
        <v>440529.15999999642</v>
      </c>
      <c r="G212" s="661">
        <f t="shared" si="68"/>
        <v>2.5580466861569136</v>
      </c>
      <c r="I212" s="668">
        <f>General!C212+Auto.!C212+Mar!C212+Carbón!C212</f>
        <v>17661839.559999995</v>
      </c>
      <c r="J212" s="668">
        <f t="shared" si="69"/>
        <v>0</v>
      </c>
      <c r="K212" s="668">
        <f>General!D212+Auto.!D212+Mar!D212+Carbón!D212</f>
        <v>198003.92999999929</v>
      </c>
      <c r="L212" s="668">
        <f t="shared" si="70"/>
        <v>3.3178366720676422E-9</v>
      </c>
      <c r="M212" s="668">
        <f>General!F212+Auto.!F212+Mar!F212+Carbón!F212</f>
        <v>440529.15999999864</v>
      </c>
      <c r="N212" s="668">
        <f t="shared" si="71"/>
        <v>2.2118911147117615E-9</v>
      </c>
    </row>
    <row r="213" spans="1:14" s="677" customFormat="1" ht="15" hidden="1" customHeight="1">
      <c r="A213" s="441">
        <v>42522</v>
      </c>
      <c r="B213" s="676">
        <v>2016</v>
      </c>
      <c r="C213" s="659">
        <v>17760271.109999999</v>
      </c>
      <c r="D213" s="662">
        <f t="shared" si="72"/>
        <v>98431.55000000447</v>
      </c>
      <c r="E213" s="661">
        <f t="shared" si="73"/>
        <v>0.55731199270393006</v>
      </c>
      <c r="F213" s="662">
        <f t="shared" si="67"/>
        <v>503875.66000000015</v>
      </c>
      <c r="G213" s="661">
        <f t="shared" si="68"/>
        <v>2.9199357505451644</v>
      </c>
      <c r="I213" s="668">
        <f>General!C213+Auto.!C213+Mar!C213+Carbón!C213</f>
        <v>17760271.109999999</v>
      </c>
      <c r="J213" s="668">
        <f t="shared" si="69"/>
        <v>0</v>
      </c>
      <c r="K213" s="668">
        <f>General!D213+Auto.!D213+Mar!D213+Carbón!D213</f>
        <v>98431.550000002491</v>
      </c>
      <c r="L213" s="668">
        <f t="shared" si="70"/>
        <v>-1.9790604710578918E-9</v>
      </c>
      <c r="M213" s="668">
        <f>General!F213+Auto.!F213+Mar!F213+Carbón!F213</f>
        <v>503875.69000000041</v>
      </c>
      <c r="N213" s="668">
        <f t="shared" si="71"/>
        <v>3.0000000260770321E-2</v>
      </c>
    </row>
    <row r="214" spans="1:14" s="679" customFormat="1" ht="15" hidden="1" customHeight="1">
      <c r="A214" s="441">
        <v>42552</v>
      </c>
      <c r="B214" s="676">
        <v>2016</v>
      </c>
      <c r="C214" s="659">
        <v>17844991.919999998</v>
      </c>
      <c r="D214" s="662">
        <f t="shared" si="72"/>
        <v>84720.809999998659</v>
      </c>
      <c r="E214" s="661">
        <f t="shared" si="73"/>
        <v>0.47702430596510226</v>
      </c>
      <c r="F214" s="662">
        <f t="shared" si="67"/>
        <v>529804.3599999994</v>
      </c>
      <c r="G214" s="661">
        <f t="shared" si="68"/>
        <v>3.0597667981599415</v>
      </c>
      <c r="I214" s="668">
        <f>General!C214+Auto.!C214+Mar!C214+Carbón!C214</f>
        <v>17844991.919999998</v>
      </c>
      <c r="J214" s="668">
        <f t="shared" si="69"/>
        <v>0</v>
      </c>
      <c r="K214" s="668">
        <f>General!D214+Auto.!D214+Mar!D214+Carbón!D214</f>
        <v>84720.809999998339</v>
      </c>
      <c r="L214" s="668">
        <f t="shared" si="70"/>
        <v>-3.2014213502407074E-10</v>
      </c>
      <c r="M214" s="668">
        <f>General!F214+Auto.!F214+Mar!F214+Carbón!F214</f>
        <v>529804.37000000128</v>
      </c>
      <c r="N214" s="668">
        <f t="shared" si="71"/>
        <v>1.0000001871958375E-2</v>
      </c>
    </row>
    <row r="215" spans="1:14" s="679" customFormat="1" ht="15" hidden="1" customHeight="1">
      <c r="A215" s="441">
        <v>42583</v>
      </c>
      <c r="B215" s="676">
        <v>2016</v>
      </c>
      <c r="C215" s="659">
        <v>17699995.289999999</v>
      </c>
      <c r="D215" s="662">
        <f>C215-C214</f>
        <v>-144996.62999999896</v>
      </c>
      <c r="E215" s="661">
        <f t="shared" si="73"/>
        <v>-0.81253401878815623</v>
      </c>
      <c r="F215" s="662">
        <f t="shared" si="67"/>
        <v>519096.3900000006</v>
      </c>
      <c r="G215" s="661">
        <f t="shared" si="68"/>
        <v>3.0213575728566866</v>
      </c>
      <c r="I215" s="668">
        <f>General!C215+Auto.!C215+Mar!C215+Carbón!C215</f>
        <v>17699995.289999999</v>
      </c>
      <c r="J215" s="668">
        <f t="shared" si="69"/>
        <v>0</v>
      </c>
      <c r="K215" s="668">
        <f>General!D215+Auto.!D215+Mar!D215+Carbón!D215</f>
        <v>-144996.62999999989</v>
      </c>
      <c r="L215" s="668">
        <f t="shared" si="70"/>
        <v>-9.3132257461547852E-10</v>
      </c>
      <c r="M215" s="668">
        <f>General!F215+Auto.!F215+Mar!F215+Carbón!F215</f>
        <v>519096.40999999893</v>
      </c>
      <c r="N215" s="668">
        <f t="shared" si="71"/>
        <v>1.9999998330604285E-2</v>
      </c>
    </row>
    <row r="216" spans="1:14" s="679" customFormat="1" ht="15" hidden="1" customHeight="1">
      <c r="A216" s="441">
        <v>42614</v>
      </c>
      <c r="B216" s="676">
        <v>2016</v>
      </c>
      <c r="C216" s="659">
        <v>17712020.689999998</v>
      </c>
      <c r="D216" s="662">
        <f>C216-C215</f>
        <v>12025.39999999851</v>
      </c>
      <c r="E216" s="661">
        <f t="shared" si="73"/>
        <v>6.7940131073314092E-2</v>
      </c>
      <c r="F216" s="662">
        <f t="shared" si="67"/>
        <v>522205.68999999762</v>
      </c>
      <c r="G216" s="661">
        <f t="shared" si="68"/>
        <v>3.0378784762953899</v>
      </c>
      <c r="I216" s="668">
        <f>General!C216+Auto.!C216+Mar!C216+Carbón!C216</f>
        <v>17712020.689999998</v>
      </c>
      <c r="J216" s="668">
        <f t="shared" si="69"/>
        <v>0</v>
      </c>
      <c r="K216" s="668">
        <f>General!D216+Auto.!D216+Mar!D216+Carbón!D216</f>
        <v>12025.400000001566</v>
      </c>
      <c r="L216" s="668">
        <f t="shared" si="70"/>
        <v>3.0559021979570389E-9</v>
      </c>
      <c r="M216" s="668">
        <f>General!F216+Auto.!F216+Mar!F216+Carbón!F216</f>
        <v>522206.15000000107</v>
      </c>
      <c r="N216" s="668">
        <f t="shared" si="71"/>
        <v>0.46000000345520675</v>
      </c>
    </row>
    <row r="217" spans="1:14" s="684" customFormat="1" ht="15" hidden="1" customHeight="1">
      <c r="A217" s="441">
        <v>42644</v>
      </c>
      <c r="B217" s="676">
        <v>2016</v>
      </c>
      <c r="C217" s="659">
        <v>17813355.899999999</v>
      </c>
      <c r="D217" s="662">
        <f>C217-C216</f>
        <v>101335.21000000089</v>
      </c>
      <c r="E217" s="661">
        <f t="shared" si="73"/>
        <v>0.57212675941156022</v>
      </c>
      <c r="F217" s="662">
        <f t="shared" si="67"/>
        <v>591889.37999999896</v>
      </c>
      <c r="G217" s="661">
        <f t="shared" si="68"/>
        <v>3.4369278557816898</v>
      </c>
      <c r="H217" s="661"/>
      <c r="I217" s="668">
        <f>General!C217+Auto.!C217+Mar!C217+Carbón!C217</f>
        <v>17813355.899999999</v>
      </c>
      <c r="J217" s="668">
        <f t="shared" si="69"/>
        <v>0</v>
      </c>
      <c r="K217" s="668">
        <f>General!D217+Auto.!D217+Mar!D217+Carbón!D217</f>
        <v>101335.20999999838</v>
      </c>
      <c r="L217" s="668">
        <f t="shared" si="70"/>
        <v>-2.5174813345074654E-9</v>
      </c>
      <c r="M217" s="668">
        <f>General!F217+Auto.!F217+Mar!F217+Carbón!F217</f>
        <v>591889.40000000014</v>
      </c>
      <c r="N217" s="668">
        <f t="shared" si="71"/>
        <v>2.000000118277967E-2</v>
      </c>
    </row>
    <row r="218" spans="1:14" s="684" customFormat="1" ht="15" hidden="1" customHeight="1">
      <c r="A218" s="441">
        <v>42675</v>
      </c>
      <c r="B218" s="676">
        <v>2016</v>
      </c>
      <c r="C218" s="659">
        <v>17780523.879999999</v>
      </c>
      <c r="D218" s="662">
        <f>C218-C217</f>
        <v>-32832.019999999553</v>
      </c>
      <c r="E218" s="661">
        <f t="shared" si="73"/>
        <v>-0.18431125602783993</v>
      </c>
      <c r="F218" s="662">
        <f t="shared" si="67"/>
        <v>557437.41000000015</v>
      </c>
      <c r="G218" s="661">
        <f t="shared" si="68"/>
        <v>3.2365709303670371</v>
      </c>
      <c r="H218" s="683"/>
      <c r="I218" s="668">
        <f>General!C218+Auto.!C218+Mar!C218+Carbón!C218</f>
        <v>17780523.879999999</v>
      </c>
      <c r="J218" s="668">
        <f t="shared" si="69"/>
        <v>0</v>
      </c>
      <c r="K218" s="668">
        <f>General!D218+Auto.!D218+Mar!D218+Carbón!D218</f>
        <v>-32832.019999998862</v>
      </c>
      <c r="L218" s="668">
        <f t="shared" si="70"/>
        <v>6.9121597334742546E-10</v>
      </c>
      <c r="M218" s="668">
        <f>General!F218+Auto.!F218+Mar!F218+Carbón!F218</f>
        <v>557437.43000000017</v>
      </c>
      <c r="N218" s="668">
        <f t="shared" si="71"/>
        <v>2.0000000018626451E-2</v>
      </c>
    </row>
    <row r="219" spans="1:14" s="684" customFormat="1" ht="15" hidden="1" customHeight="1">
      <c r="A219" s="441">
        <v>42705</v>
      </c>
      <c r="B219" s="676">
        <v>2016</v>
      </c>
      <c r="C219" s="659">
        <v>17849054.5</v>
      </c>
      <c r="D219" s="662">
        <f>C219-C218</f>
        <v>68530.620000001043</v>
      </c>
      <c r="E219" s="661">
        <f t="shared" si="73"/>
        <v>0.38542520154361171</v>
      </c>
      <c r="F219" s="662">
        <f t="shared" si="67"/>
        <v>540654.5</v>
      </c>
      <c r="G219" s="661">
        <f t="shared" si="68"/>
        <v>3.1236538328210486</v>
      </c>
      <c r="I219" s="668">
        <f>General!C219+Auto.!C219+Mar!C219+Carbón!C219</f>
        <v>17849054.5</v>
      </c>
      <c r="J219" s="668">
        <f t="shared" si="69"/>
        <v>0</v>
      </c>
      <c r="K219" s="668">
        <f>General!D219+Auto.!D219+Mar!D219+Carbón!D219</f>
        <v>68530.619999998686</v>
      </c>
      <c r="L219" s="668">
        <f t="shared" si="70"/>
        <v>-2.35741026699543E-9</v>
      </c>
      <c r="M219" s="668">
        <f>General!F219+Auto.!F219+Mar!F219+Carbón!F219</f>
        <v>540654.52999999817</v>
      </c>
      <c r="N219" s="668">
        <f t="shared" si="71"/>
        <v>2.9999998165294528E-2</v>
      </c>
    </row>
    <row r="220" spans="1:14" s="657" customFormat="1" ht="20.9" hidden="1" customHeight="1">
      <c r="A220" s="427">
        <v>2017</v>
      </c>
      <c r="B220" s="690">
        <v>2017</v>
      </c>
      <c r="C220" s="691"/>
      <c r="D220" s="692"/>
      <c r="E220" s="693"/>
      <c r="F220" s="692"/>
      <c r="G220" s="693"/>
      <c r="H220" s="684"/>
      <c r="I220" s="668"/>
      <c r="J220" s="668"/>
      <c r="K220" s="668"/>
      <c r="L220" s="668"/>
      <c r="M220" s="668"/>
      <c r="N220" s="668"/>
    </row>
    <row r="221" spans="1:14" s="682" customFormat="1" ht="15" hidden="1" customHeight="1">
      <c r="A221" s="441">
        <v>42736</v>
      </c>
      <c r="B221" s="674">
        <v>2017</v>
      </c>
      <c r="C221" s="659">
        <v>17674174.5</v>
      </c>
      <c r="D221" s="662">
        <f>C221-C219</f>
        <v>-174880</v>
      </c>
      <c r="E221" s="661">
        <f>C221/C219*100-100</f>
        <v>-0.97977178567077772</v>
      </c>
      <c r="F221" s="662">
        <f t="shared" ref="F221:F227" si="74">(C221-C208)</f>
        <v>569817.28000000119</v>
      </c>
      <c r="G221" s="661">
        <f t="shared" ref="G221:G227" si="75">C221/C208*100-100</f>
        <v>3.3314159232696454</v>
      </c>
      <c r="I221" s="668">
        <f>General!C221+Auto.!C221+Mar!C221+Carbón!C221</f>
        <v>17674174.5</v>
      </c>
      <c r="J221" s="668">
        <f>I221-C221</f>
        <v>0</v>
      </c>
      <c r="K221" s="668">
        <f>General!D221+Auto.!D221+Mar!D221+Carbón!D221</f>
        <v>-174880.00000000049</v>
      </c>
      <c r="L221" s="668">
        <f>K221-D221</f>
        <v>-4.9476511776447296E-10</v>
      </c>
      <c r="M221" s="668">
        <f>General!F221+Auto.!F221+Mar!F221+Carbón!F221</f>
        <v>569817.2799999984</v>
      </c>
      <c r="N221" s="668">
        <f>M221-F221</f>
        <v>-2.7939677238464355E-9</v>
      </c>
    </row>
    <row r="222" spans="1:14" s="677" customFormat="1" ht="15" hidden="1" customHeight="1">
      <c r="A222" s="441">
        <v>42767</v>
      </c>
      <c r="B222" s="674">
        <v>2017</v>
      </c>
      <c r="C222" s="659">
        <v>17748254.850000001</v>
      </c>
      <c r="D222" s="662">
        <f t="shared" ref="D222:D227" si="76">C222-C221</f>
        <v>74080.35000000149</v>
      </c>
      <c r="E222" s="661">
        <f t="shared" ref="E222:E227" si="77">C222/C221*100-100</f>
        <v>0.41914461125188041</v>
      </c>
      <c r="F222" s="662">
        <f t="shared" si="74"/>
        <v>580542.80000000447</v>
      </c>
      <c r="G222" s="661">
        <f t="shared" si="75"/>
        <v>3.3815967923343919</v>
      </c>
      <c r="I222" s="668">
        <f>General!C222+Auto.!C222+Mar!C222+Carbón!C222</f>
        <v>17748254.850000001</v>
      </c>
      <c r="J222" s="668">
        <f t="shared" ref="J222:J232" si="78">I222-C222</f>
        <v>0</v>
      </c>
      <c r="K222" s="668">
        <f>General!D222+Auto.!D222+Mar!D222+Carbón!D222</f>
        <v>74080.350000001243</v>
      </c>
      <c r="L222" s="668">
        <f t="shared" ref="L222:L232" si="79">K222-D222</f>
        <v>-2.4738255888223648E-10</v>
      </c>
      <c r="M222" s="668">
        <f>General!F222+Auto.!F222+Mar!F222+Carbón!F222</f>
        <v>580542.80000000168</v>
      </c>
      <c r="N222" s="668">
        <f t="shared" ref="N222:N232" si="80">M222-F222</f>
        <v>-2.7939677238464355E-9</v>
      </c>
    </row>
    <row r="223" spans="1:14" s="677" customFormat="1" ht="15" hidden="1" customHeight="1">
      <c r="A223" s="441">
        <v>42795</v>
      </c>
      <c r="B223" s="674">
        <v>2017</v>
      </c>
      <c r="C223" s="659">
        <v>17910006.629999999</v>
      </c>
      <c r="D223" s="662">
        <f t="shared" si="76"/>
        <v>161751.77999999747</v>
      </c>
      <c r="E223" s="661">
        <f t="shared" si="77"/>
        <v>0.9113672378892943</v>
      </c>
      <c r="F223" s="662">
        <f t="shared" si="74"/>
        <v>604208.60999999568</v>
      </c>
      <c r="G223" s="661">
        <f t="shared" si="75"/>
        <v>3.4913652020075716</v>
      </c>
      <c r="I223" s="668">
        <f>General!C223+Auto.!C223+Mar!C223+Carbón!C223</f>
        <v>17910006.629999999</v>
      </c>
      <c r="J223" s="668">
        <f t="shared" si="78"/>
        <v>0</v>
      </c>
      <c r="K223" s="668">
        <f>General!D223+Auto.!D223+Mar!D223+Carbón!D223</f>
        <v>161751.77999999817</v>
      </c>
      <c r="L223" s="668">
        <f t="shared" si="79"/>
        <v>6.9849193096160889E-10</v>
      </c>
      <c r="M223" s="668">
        <f>General!F223+Auto.!F223+Mar!F223+Carbón!F223</f>
        <v>604208.60999999777</v>
      </c>
      <c r="N223" s="668">
        <f t="shared" si="80"/>
        <v>2.0954757928848267E-9</v>
      </c>
    </row>
    <row r="224" spans="1:14" s="677" customFormat="1" ht="15" customHeight="1">
      <c r="A224" s="441">
        <v>42826</v>
      </c>
      <c r="B224" s="674">
        <v>2017</v>
      </c>
      <c r="C224" s="659">
        <v>18122222.299999997</v>
      </c>
      <c r="D224" s="662">
        <f t="shared" si="76"/>
        <v>212215.66999999806</v>
      </c>
      <c r="E224" s="661">
        <f t="shared" si="77"/>
        <v>1.1849000080464975</v>
      </c>
      <c r="F224" s="662">
        <f t="shared" si="74"/>
        <v>658386.66999999806</v>
      </c>
      <c r="G224" s="661">
        <f t="shared" si="75"/>
        <v>3.7700003822127144</v>
      </c>
      <c r="I224" s="668">
        <f>General!C224+Auto.!C224+Mar!C224+Carbón!C224</f>
        <v>18122222.299999997</v>
      </c>
      <c r="J224" s="668">
        <f t="shared" si="78"/>
        <v>0</v>
      </c>
      <c r="K224" s="668">
        <f>General!D224+Auto.!D224+Mar!D224+Carbón!D224</f>
        <v>212215.67000000327</v>
      </c>
      <c r="L224" s="668">
        <f t="shared" si="79"/>
        <v>5.2095856517553329E-9</v>
      </c>
      <c r="M224" s="668">
        <f>General!F224+Auto.!F224+Mar!F224+Carbón!F224</f>
        <v>658386.67000000214</v>
      </c>
      <c r="N224" s="668">
        <f t="shared" si="80"/>
        <v>4.0745362639427185E-9</v>
      </c>
    </row>
    <row r="225" spans="1:16" s="677" customFormat="1" ht="15" hidden="1" customHeight="1">
      <c r="A225" s="441">
        <v>42856</v>
      </c>
      <c r="B225" s="676">
        <v>2017</v>
      </c>
      <c r="C225" s="694">
        <v>18345414.190000001</v>
      </c>
      <c r="D225" s="695">
        <f t="shared" si="76"/>
        <v>223191.89000000432</v>
      </c>
      <c r="E225" s="696">
        <f t="shared" si="77"/>
        <v>1.2315922755235391</v>
      </c>
      <c r="F225" s="695">
        <f t="shared" si="74"/>
        <v>683574.63000000641</v>
      </c>
      <c r="G225" s="696">
        <f t="shared" si="75"/>
        <v>3.8703478631305614</v>
      </c>
      <c r="I225" s="668">
        <f>General!C225+Auto.!C225+Mar!C225+Carbón!C225</f>
        <v>18345414.190000001</v>
      </c>
      <c r="J225" s="668">
        <f t="shared" si="78"/>
        <v>0</v>
      </c>
      <c r="K225" s="668">
        <f>General!D225+Auto.!D225+Mar!D225+Carbón!D225</f>
        <v>223191.89000000033</v>
      </c>
      <c r="L225" s="668">
        <f t="shared" si="79"/>
        <v>-3.9872247725725174E-9</v>
      </c>
      <c r="M225" s="668">
        <f>General!F225+Auto.!F225+Mar!F225+Carbón!F225</f>
        <v>683574.63000000315</v>
      </c>
      <c r="N225" s="668">
        <f t="shared" si="80"/>
        <v>-3.2596290111541748E-9</v>
      </c>
    </row>
    <row r="226" spans="1:16" s="677" customFormat="1" ht="15" hidden="1" customHeight="1">
      <c r="A226" s="441">
        <v>42887</v>
      </c>
      <c r="B226" s="676">
        <v>2017</v>
      </c>
      <c r="C226" s="694">
        <v>18433106.509999998</v>
      </c>
      <c r="D226" s="695">
        <f t="shared" si="76"/>
        <v>87692.319999996573</v>
      </c>
      <c r="E226" s="696">
        <f t="shared" si="77"/>
        <v>0.47800676011881649</v>
      </c>
      <c r="F226" s="695">
        <f t="shared" si="74"/>
        <v>672835.39999999851</v>
      </c>
      <c r="G226" s="696">
        <f t="shared" si="75"/>
        <v>3.7884297814640746</v>
      </c>
      <c r="I226" s="668">
        <f>General!C226+Auto.!C226+Mar!C226+Carbón!C226</f>
        <v>18433106.509999998</v>
      </c>
      <c r="J226" s="668">
        <f t="shared" si="78"/>
        <v>0</v>
      </c>
      <c r="K226" s="668">
        <f>General!D226+Auto.!D226+Mar!D226+Carbón!D226</f>
        <v>87692.319999998115</v>
      </c>
      <c r="L226" s="668">
        <f t="shared" si="79"/>
        <v>1.5425030142068863E-9</v>
      </c>
      <c r="M226" s="668">
        <f>General!F226+Auto.!F226+Mar!F226+Carbón!F226</f>
        <v>672835.39999999874</v>
      </c>
      <c r="N226" s="668">
        <f t="shared" si="80"/>
        <v>0</v>
      </c>
    </row>
    <row r="227" spans="1:16" s="679" customFormat="1" ht="15" hidden="1" customHeight="1">
      <c r="A227" s="441">
        <v>42917</v>
      </c>
      <c r="B227" s="676">
        <v>2017</v>
      </c>
      <c r="C227" s="694">
        <v>18489328.949999999</v>
      </c>
      <c r="D227" s="695">
        <f t="shared" si="76"/>
        <v>56222.440000001341</v>
      </c>
      <c r="E227" s="696">
        <f t="shared" si="77"/>
        <v>0.30500794844047618</v>
      </c>
      <c r="F227" s="695">
        <f t="shared" si="74"/>
        <v>644337.03000000119</v>
      </c>
      <c r="G227" s="696">
        <f t="shared" si="75"/>
        <v>3.6107443079189636</v>
      </c>
      <c r="I227" s="668">
        <f>General!C227+Auto.!C227+Mar!C227+Carbón!C227</f>
        <v>18489328.949999999</v>
      </c>
      <c r="J227" s="668">
        <f t="shared" si="78"/>
        <v>0</v>
      </c>
      <c r="K227" s="668">
        <f>General!D227+Auto.!D227+Mar!D227+Carbón!D227</f>
        <v>56222.440000001996</v>
      </c>
      <c r="L227" s="668">
        <f t="shared" si="79"/>
        <v>6.5483618527650833E-10</v>
      </c>
      <c r="M227" s="668">
        <f>General!F227+Auto.!F227+Mar!F227+Carbón!F227</f>
        <v>644337.03000000247</v>
      </c>
      <c r="N227" s="668">
        <f t="shared" si="80"/>
        <v>1.280568540096283E-9</v>
      </c>
      <c r="P227" s="697"/>
    </row>
    <row r="228" spans="1:16" s="679" customFormat="1" ht="15" hidden="1" customHeight="1">
      <c r="A228" s="441">
        <v>42948</v>
      </c>
      <c r="B228" s="676">
        <v>2017</v>
      </c>
      <c r="C228" s="694">
        <v>18309843.889999997</v>
      </c>
      <c r="D228" s="695">
        <f>C228-C227</f>
        <v>-179485.06000000238</v>
      </c>
      <c r="E228" s="696">
        <f>C228/C227*100-100</f>
        <v>-0.97074945491736742</v>
      </c>
      <c r="F228" s="695">
        <f>(C228-C215)</f>
        <v>609848.59999999776</v>
      </c>
      <c r="G228" s="696">
        <f>C228/C215*100-100</f>
        <v>3.4454732332304303</v>
      </c>
      <c r="I228" s="668">
        <f>General!C228+Auto.!C228+Mar!C228+Carbón!C228</f>
        <v>18309843.889999997</v>
      </c>
      <c r="J228" s="668">
        <f t="shared" si="78"/>
        <v>0</v>
      </c>
      <c r="K228" s="668">
        <f>General!D228+Auto.!D228+Mar!D228+Carbón!D228</f>
        <v>-179485.060000003</v>
      </c>
      <c r="L228" s="668">
        <f t="shared" si="79"/>
        <v>-6.1118043959140778E-10</v>
      </c>
      <c r="M228" s="668">
        <f>General!F228+Auto.!F228+Mar!F228+Carbón!F228</f>
        <v>609848.59999999939</v>
      </c>
      <c r="N228" s="668">
        <f t="shared" si="80"/>
        <v>1.6298145055770874E-9</v>
      </c>
    </row>
    <row r="229" spans="1:16" s="679" customFormat="1" ht="15" hidden="1" customHeight="1">
      <c r="A229" s="441">
        <v>42979</v>
      </c>
      <c r="B229" s="676">
        <v>2017</v>
      </c>
      <c r="C229" s="694">
        <v>18336161.449999999</v>
      </c>
      <c r="D229" s="695">
        <f>C229-C228</f>
        <v>26317.560000002384</v>
      </c>
      <c r="E229" s="696">
        <f>C229/C228*100-100</f>
        <v>0.14373448598530558</v>
      </c>
      <c r="F229" s="695">
        <f>(C229-C216)</f>
        <v>624140.76000000164</v>
      </c>
      <c r="G229" s="696">
        <f>C229/C216*100-100</f>
        <v>3.5238258294966016</v>
      </c>
      <c r="I229" s="668">
        <f>General!C229+Auto.!C229+Mar!C229+Carbón!C229</f>
        <v>18336161.449999999</v>
      </c>
      <c r="J229" s="668">
        <f t="shared" si="78"/>
        <v>0</v>
      </c>
      <c r="K229" s="668">
        <f>General!D229+Auto.!D229+Mar!D229+Carbón!D229</f>
        <v>26317.56000000194</v>
      </c>
      <c r="L229" s="668">
        <f t="shared" si="79"/>
        <v>-4.4383341446518898E-10</v>
      </c>
      <c r="M229" s="668">
        <f>General!F229+Auto.!F229+Mar!F229+Carbón!F229</f>
        <v>624140.75999999966</v>
      </c>
      <c r="N229" s="668">
        <f t="shared" si="80"/>
        <v>-1.9790604710578918E-9</v>
      </c>
    </row>
    <row r="230" spans="1:16" s="684" customFormat="1" ht="15" hidden="1" customHeight="1">
      <c r="A230" s="441">
        <v>43009</v>
      </c>
      <c r="B230" s="676">
        <v>2017</v>
      </c>
      <c r="C230" s="694">
        <v>18430529.030000001</v>
      </c>
      <c r="D230" s="695">
        <f>C230-C229</f>
        <v>94367.580000001937</v>
      </c>
      <c r="E230" s="696">
        <f>C230/C229*100-100</f>
        <v>0.51465286372685171</v>
      </c>
      <c r="F230" s="695">
        <f>(C230-C217)</f>
        <v>617173.13000000268</v>
      </c>
      <c r="G230" s="696">
        <f>C230/C217*100-100</f>
        <v>3.4646651280346532</v>
      </c>
      <c r="H230" s="683"/>
      <c r="I230" s="668">
        <f>General!C230+Auto.!C230+Mar!C230+Carbón!C230</f>
        <v>18430529.030000001</v>
      </c>
      <c r="J230" s="668">
        <f t="shared" si="78"/>
        <v>0</v>
      </c>
      <c r="K230" s="668">
        <f>General!D230+Auto.!D230+Mar!D230+Carbón!D230</f>
        <v>94367.579999998328</v>
      </c>
      <c r="L230" s="668">
        <f t="shared" si="79"/>
        <v>-3.6088749766349792E-9</v>
      </c>
      <c r="M230" s="668">
        <f>General!F230+Auto.!F230+Mar!F230+Carbón!F230</f>
        <v>617173.12999999966</v>
      </c>
      <c r="N230" s="668">
        <f t="shared" si="80"/>
        <v>-3.0267983675003052E-9</v>
      </c>
    </row>
    <row r="231" spans="1:16" s="684" customFormat="1" ht="15" hidden="1" customHeight="1">
      <c r="A231" s="441">
        <v>43040</v>
      </c>
      <c r="B231" s="676">
        <v>2017</v>
      </c>
      <c r="C231" s="694">
        <v>18417756.200000003</v>
      </c>
      <c r="D231" s="695">
        <f>C231-C230</f>
        <v>-12772.829999998212</v>
      </c>
      <c r="E231" s="696">
        <f>C231/C230*100-100</f>
        <v>-6.9302568467819015E-2</v>
      </c>
      <c r="F231" s="695">
        <f>(C231-C218)</f>
        <v>637232.32000000402</v>
      </c>
      <c r="G231" s="696">
        <f>C231/C218*100-100</f>
        <v>3.5838782046055542</v>
      </c>
      <c r="H231" s="683"/>
      <c r="I231" s="668">
        <f>General!C231+Auto.!C231+Mar!C231+Carbón!C231</f>
        <v>18417756.200000003</v>
      </c>
      <c r="J231" s="668">
        <f t="shared" si="78"/>
        <v>0</v>
      </c>
      <c r="K231" s="668">
        <f>General!D231+Auto.!D231+Mar!D231+Carbón!D231</f>
        <v>-12772.830000000056</v>
      </c>
      <c r="L231" s="668">
        <f t="shared" si="79"/>
        <v>-1.8444552551954985E-9</v>
      </c>
      <c r="M231" s="668">
        <f>General!F231+Auto.!F231+Mar!F231+Carbón!F231</f>
        <v>637232.31999999855</v>
      </c>
      <c r="N231" s="668">
        <f t="shared" si="80"/>
        <v>-5.4715201258659363E-9</v>
      </c>
    </row>
    <row r="232" spans="1:16" s="684" customFormat="1" ht="15" hidden="1" customHeight="1">
      <c r="A232" s="441">
        <v>43070</v>
      </c>
      <c r="B232" s="676">
        <v>2017</v>
      </c>
      <c r="C232" s="698">
        <v>18460200.519999996</v>
      </c>
      <c r="D232" s="699">
        <f>C232-C231</f>
        <v>42444.319999992847</v>
      </c>
      <c r="E232" s="700">
        <f>C232/C231*100-100</f>
        <v>0.23045326227084217</v>
      </c>
      <c r="F232" s="699">
        <f>(C232-C219)</f>
        <v>611146.01999999583</v>
      </c>
      <c r="G232" s="700">
        <f>C232/C219*100-100</f>
        <v>3.4239685917256679</v>
      </c>
      <c r="I232" s="668">
        <f>General!C232+Auto.!C232+Mar!C232+Carbón!C232</f>
        <v>18460200.519999996</v>
      </c>
      <c r="J232" s="668">
        <f t="shared" si="78"/>
        <v>0</v>
      </c>
      <c r="K232" s="668">
        <f>General!D232+Auto.!D232+Mar!D232+Carbón!D232</f>
        <v>42444.320000000691</v>
      </c>
      <c r="L232" s="668">
        <f t="shared" si="79"/>
        <v>7.8434823080897331E-9</v>
      </c>
      <c r="M232" s="668">
        <f>General!F232+Auto.!F232+Mar!F232+Carbón!F232</f>
        <v>611146.02000000048</v>
      </c>
      <c r="N232" s="668">
        <f t="shared" si="80"/>
        <v>4.6566128730773926E-9</v>
      </c>
    </row>
    <row r="233" spans="1:16" s="657" customFormat="1" ht="19" customHeight="1">
      <c r="B233" s="690">
        <v>2018</v>
      </c>
      <c r="C233" s="691"/>
      <c r="D233" s="692"/>
      <c r="E233" s="693"/>
      <c r="F233" s="692"/>
      <c r="G233" s="693"/>
      <c r="H233" s="684"/>
      <c r="I233" s="668"/>
      <c r="J233" s="668"/>
      <c r="K233" s="668"/>
      <c r="L233" s="668"/>
      <c r="M233" s="668"/>
      <c r="N233" s="668"/>
    </row>
    <row r="234" spans="1:16" s="682" customFormat="1" ht="15" customHeight="1">
      <c r="A234" s="687"/>
      <c r="B234" s="701" t="s">
        <v>90</v>
      </c>
      <c r="C234" s="702">
        <v>18282030.809999999</v>
      </c>
      <c r="D234" s="703">
        <v>-178169.70999999717</v>
      </c>
      <c r="E234" s="704">
        <v>-0.9651558757824148</v>
      </c>
      <c r="F234" s="703">
        <v>607856.30999999866</v>
      </c>
      <c r="G234" s="704">
        <v>3.4392345170067244</v>
      </c>
      <c r="I234" s="668">
        <f>General!C234+Auto.!C234+Mar!C234+Carbón!C234</f>
        <v>18282030.780000001</v>
      </c>
      <c r="J234" s="668">
        <f>I234-C234</f>
        <v>-2.9999997466802597E-2</v>
      </c>
      <c r="K234" s="668">
        <f>General!D234+Auto.!D234+Mar!D234+Carbón!D234</f>
        <v>-178169.73999999752</v>
      </c>
      <c r="L234" s="668">
        <f>K234-D234</f>
        <v>-3.0000000348081812E-2</v>
      </c>
      <c r="M234" s="668">
        <f>General!F234+Auto.!F234+Mar!F234+Carbón!F234</f>
        <v>607856.28000000352</v>
      </c>
      <c r="N234" s="668">
        <f>M234-F234</f>
        <v>-2.9999995138496161E-2</v>
      </c>
    </row>
    <row r="235" spans="1:16" s="677" customFormat="1" ht="15" customHeight="1">
      <c r="A235" s="687"/>
      <c r="B235" s="701" t="s">
        <v>91</v>
      </c>
      <c r="C235" s="702">
        <v>18363514.199999999</v>
      </c>
      <c r="D235" s="703">
        <v>81483.390000000596</v>
      </c>
      <c r="E235" s="704">
        <v>0.44570207132257167</v>
      </c>
      <c r="F235" s="703">
        <v>615259.34999999776</v>
      </c>
      <c r="G235" s="704">
        <v>3.4665906884923743</v>
      </c>
      <c r="I235" s="668">
        <f>General!C235+Auto.!C235+Mar!C235+Carbón!C235</f>
        <v>18363514.199999999</v>
      </c>
      <c r="J235" s="668">
        <f t="shared" ref="J235:J258" si="81">I235-C235</f>
        <v>0</v>
      </c>
      <c r="K235" s="668">
        <f>General!D235+Auto.!D235+Mar!D235+Carbón!D235</f>
        <v>81483.419999996942</v>
      </c>
      <c r="L235" s="668">
        <f t="shared" ref="L235:L258" si="82">K235-D235</f>
        <v>2.9999996346305124E-2</v>
      </c>
      <c r="M235" s="668">
        <f>General!F235+Auto.!F235+Mar!F235+Carbón!F235</f>
        <v>615259.34999999916</v>
      </c>
      <c r="N235" s="668">
        <f t="shared" ref="N235:N258" si="83">M235-F235</f>
        <v>1.3969838619232178E-9</v>
      </c>
    </row>
    <row r="236" spans="1:16" s="677" customFormat="1" ht="15" customHeight="1">
      <c r="A236" s="687"/>
      <c r="B236" s="701" t="s">
        <v>92</v>
      </c>
      <c r="C236" s="702">
        <v>18502087.599999998</v>
      </c>
      <c r="D236" s="703">
        <v>138573.39999999851</v>
      </c>
      <c r="E236" s="704">
        <v>0.75461264380429327</v>
      </c>
      <c r="F236" s="703">
        <v>592080.96999999881</v>
      </c>
      <c r="G236" s="704">
        <v>3.3058668387550512</v>
      </c>
      <c r="I236" s="668">
        <f>General!C236+Auto.!C236+Mar!C236+Carbón!C236</f>
        <v>18502087.599999998</v>
      </c>
      <c r="J236" s="668">
        <f t="shared" si="81"/>
        <v>0</v>
      </c>
      <c r="K236" s="668">
        <f>General!D236+Auto.!D236+Mar!D236+Carbón!D236</f>
        <v>138573.40000000008</v>
      </c>
      <c r="L236" s="668">
        <f t="shared" si="82"/>
        <v>1.57160684466362E-9</v>
      </c>
      <c r="M236" s="668">
        <f>General!F236+Auto.!F236+Mar!F236+Carbón!F236</f>
        <v>592080.97000000102</v>
      </c>
      <c r="N236" s="668">
        <f t="shared" si="83"/>
        <v>2.2118911147117615E-9</v>
      </c>
    </row>
    <row r="237" spans="1:16" s="677" customFormat="1" ht="15" customHeight="1">
      <c r="A237" s="687"/>
      <c r="B237" s="674" t="s">
        <v>93</v>
      </c>
      <c r="C237" s="698">
        <v>18678460.850000001</v>
      </c>
      <c r="D237" s="699">
        <v>176373.25000000373</v>
      </c>
      <c r="E237" s="700">
        <v>0.95326134981657162</v>
      </c>
      <c r="F237" s="699">
        <v>556238.55000000447</v>
      </c>
      <c r="G237" s="700">
        <v>3.069372733607878</v>
      </c>
      <c r="I237" s="668">
        <f>General!C237+Auto.!C237+Mar!C237+Carbón!C237</f>
        <v>18678460.830000002</v>
      </c>
      <c r="J237" s="668">
        <f t="shared" si="81"/>
        <v>-1.9999999552965164E-2</v>
      </c>
      <c r="K237" s="668">
        <f>General!D237+Auto.!D237+Mar!D237+Carbón!D237</f>
        <v>176373.23000000053</v>
      </c>
      <c r="L237" s="668">
        <f t="shared" si="82"/>
        <v>-2.0000003190943971E-2</v>
      </c>
      <c r="M237" s="668">
        <f>General!F237+Auto.!F237+Mar!F237+Carbón!F237</f>
        <v>556238.5299999984</v>
      </c>
      <c r="N237" s="668">
        <f t="shared" si="83"/>
        <v>-2.0000006072223186E-2</v>
      </c>
    </row>
    <row r="238" spans="1:16" s="677" customFormat="1" ht="15" customHeight="1">
      <c r="A238" s="687"/>
      <c r="B238" s="701" t="s">
        <v>94</v>
      </c>
      <c r="C238" s="694">
        <v>18915667.809999999</v>
      </c>
      <c r="D238" s="695">
        <v>237206.95999999717</v>
      </c>
      <c r="E238" s="696">
        <v>1.2699491778520837</v>
      </c>
      <c r="F238" s="695">
        <v>570253.61999999732</v>
      </c>
      <c r="G238" s="696">
        <v>3.108425975527112</v>
      </c>
      <c r="I238" s="668">
        <f>General!C238+Auto.!C238+Mar!C238+Carbón!C238</f>
        <v>18915667.779999997</v>
      </c>
      <c r="J238" s="668">
        <f t="shared" si="81"/>
        <v>-3.0000001192092896E-2</v>
      </c>
      <c r="K238" s="668">
        <f>General!D238+Auto.!D238+Mar!D238+Carbón!D238</f>
        <v>237206.95000000054</v>
      </c>
      <c r="L238" s="668">
        <f t="shared" si="82"/>
        <v>-9.9999966332688928E-3</v>
      </c>
      <c r="M238" s="668">
        <f>General!F238+Auto.!F238+Mar!F238+Carbón!F238</f>
        <v>570253.58999999857</v>
      </c>
      <c r="N238" s="668">
        <f t="shared" si="83"/>
        <v>-2.9999998747371137E-2</v>
      </c>
    </row>
    <row r="239" spans="1:16" s="677" customFormat="1" ht="15" customHeight="1">
      <c r="A239" s="687"/>
      <c r="B239" s="701" t="s">
        <v>95</v>
      </c>
      <c r="C239" s="694">
        <v>19006990.190000001</v>
      </c>
      <c r="D239" s="695">
        <v>91322.380000002682</v>
      </c>
      <c r="E239" s="696">
        <v>0.48278697277461902</v>
      </c>
      <c r="F239" s="695">
        <v>573883.68000000343</v>
      </c>
      <c r="G239" s="696">
        <v>3.1133313296305829</v>
      </c>
      <c r="I239" s="668">
        <f>General!C239+Auto.!C239+Mar!C239+Carbón!C239</f>
        <v>19006990.169999998</v>
      </c>
      <c r="J239" s="668">
        <f t="shared" si="81"/>
        <v>-2.0000003278255463E-2</v>
      </c>
      <c r="K239" s="668">
        <f>General!D239+Auto.!D239+Mar!D239+Carbón!D239</f>
        <v>91322.389999999577</v>
      </c>
      <c r="L239" s="668">
        <f t="shared" si="82"/>
        <v>9.9999968952033669E-3</v>
      </c>
      <c r="M239" s="668">
        <f>General!F239+Auto.!F239+Mar!F239+Carbón!F239</f>
        <v>573883.66000000015</v>
      </c>
      <c r="N239" s="668">
        <f t="shared" si="83"/>
        <v>-2.0000003278255463E-2</v>
      </c>
    </row>
    <row r="240" spans="1:16" s="679" customFormat="1" ht="15" customHeight="1">
      <c r="A240" s="687"/>
      <c r="B240" s="701" t="s">
        <v>96</v>
      </c>
      <c r="C240" s="694">
        <v>19042809.68</v>
      </c>
      <c r="D240" s="695">
        <v>35819.489999998361</v>
      </c>
      <c r="E240" s="696">
        <v>0.18845429834991023</v>
      </c>
      <c r="F240" s="695">
        <v>553480.73000000045</v>
      </c>
      <c r="G240" s="696">
        <v>2.9935144293054492</v>
      </c>
      <c r="I240" s="668">
        <f>General!C240+Auto.!C240+Mar!C240+Carbón!C240</f>
        <v>19042809.649999999</v>
      </c>
      <c r="J240" s="668">
        <f t="shared" si="81"/>
        <v>-3.0000001192092896E-2</v>
      </c>
      <c r="K240" s="668">
        <f>General!D240+Auto.!D240+Mar!D240+Carbón!D240</f>
        <v>35819.479999999443</v>
      </c>
      <c r="L240" s="668">
        <f t="shared" si="82"/>
        <v>-9.9999989179195836E-3</v>
      </c>
      <c r="M240" s="668">
        <f>General!F240+Auto.!F240+Mar!F240+Carbón!F240</f>
        <v>553480.69999999751</v>
      </c>
      <c r="N240" s="668">
        <f t="shared" si="83"/>
        <v>-3.0000002938322723E-2</v>
      </c>
      <c r="P240" s="697"/>
    </row>
    <row r="241" spans="1:16" s="679" customFormat="1" ht="15" customHeight="1">
      <c r="A241" s="687"/>
      <c r="B241" s="701" t="s">
        <v>97</v>
      </c>
      <c r="C241" s="694">
        <v>18839813.769999996</v>
      </c>
      <c r="D241" s="695">
        <v>-202995.91000000387</v>
      </c>
      <c r="E241" s="696">
        <v>-1.0659976831738334</v>
      </c>
      <c r="F241" s="695">
        <v>529969.87999999896</v>
      </c>
      <c r="G241" s="696">
        <v>2.8944532961826326</v>
      </c>
      <c r="I241" s="668">
        <f>General!C241+Auto.!C241+Mar!C241+Carbón!C241</f>
        <v>18839813.769999996</v>
      </c>
      <c r="J241" s="668">
        <f t="shared" si="81"/>
        <v>0</v>
      </c>
      <c r="K241" s="668">
        <f>General!D241+Auto.!D241+Mar!D241+Carbón!D241</f>
        <v>-202995.8799999996</v>
      </c>
      <c r="L241" s="668">
        <f t="shared" si="82"/>
        <v>3.0000004277098924E-2</v>
      </c>
      <c r="M241" s="668">
        <f>General!F241+Auto.!F241+Mar!F241+Carbón!F241</f>
        <v>529969.88000000094</v>
      </c>
      <c r="N241" s="668">
        <f t="shared" si="83"/>
        <v>1.9790604710578918E-9</v>
      </c>
    </row>
    <row r="242" spans="1:16" s="679" customFormat="1" ht="15" customHeight="1">
      <c r="A242" s="687"/>
      <c r="B242" s="701" t="s">
        <v>98</v>
      </c>
      <c r="C242" s="694">
        <v>18862712.800000004</v>
      </c>
      <c r="D242" s="695">
        <v>22899.030000008643</v>
      </c>
      <c r="E242" s="696">
        <v>0.12154594668271557</v>
      </c>
      <c r="F242" s="695">
        <v>526551.35000000522</v>
      </c>
      <c r="G242" s="696">
        <v>2.8716552885719011</v>
      </c>
      <c r="I242" s="668">
        <f>General!C242+Auto.!C242+Mar!C242+Carbón!C242</f>
        <v>18862712.800000004</v>
      </c>
      <c r="J242" s="668">
        <f t="shared" si="81"/>
        <v>0</v>
      </c>
      <c r="K242" s="668">
        <f>General!D242+Auto.!D242+Mar!D242+Carbón!D242</f>
        <v>22899.029999999872</v>
      </c>
      <c r="L242" s="668">
        <f t="shared" si="82"/>
        <v>-8.7711669038981199E-9</v>
      </c>
      <c r="M242" s="668">
        <f>General!F242+Auto.!F242+Mar!F242+Carbón!F242</f>
        <v>526551.34999999881</v>
      </c>
      <c r="N242" s="668">
        <f t="shared" si="83"/>
        <v>-6.4028427004814148E-9</v>
      </c>
    </row>
    <row r="243" spans="1:16" s="684" customFormat="1" ht="15" customHeight="1">
      <c r="A243" s="687"/>
      <c r="B243" s="701" t="s">
        <v>99</v>
      </c>
      <c r="C243" s="694">
        <v>18993072.809999999</v>
      </c>
      <c r="D243" s="695">
        <v>130360.00999999419</v>
      </c>
      <c r="E243" s="696">
        <v>0.69109894945754036</v>
      </c>
      <c r="F243" s="695">
        <v>562543.77999999747</v>
      </c>
      <c r="G243" s="696">
        <v>3.052238918830426</v>
      </c>
      <c r="H243" s="683"/>
      <c r="I243" s="668">
        <f>General!C243+Auto.!C243+Mar!C243+Carbón!C243</f>
        <v>18993072.789999999</v>
      </c>
      <c r="J243" s="668">
        <f t="shared" si="81"/>
        <v>-1.9999999552965164E-2</v>
      </c>
      <c r="K243" s="668">
        <f>General!D243+Auto.!D243+Mar!D243+Carbón!D243</f>
        <v>130359.9899999999</v>
      </c>
      <c r="L243" s="668">
        <f t="shared" si="82"/>
        <v>-1.9999994285171852E-2</v>
      </c>
      <c r="M243" s="668">
        <f>General!F243+Auto.!F243+Mar!F243+Carbón!F243</f>
        <v>562543.76000000047</v>
      </c>
      <c r="N243" s="668">
        <f t="shared" si="83"/>
        <v>-1.9999996991828084E-2</v>
      </c>
    </row>
    <row r="244" spans="1:16" s="684" customFormat="1" ht="15" customHeight="1">
      <c r="A244" s="687"/>
      <c r="B244" s="701" t="s">
        <v>100</v>
      </c>
      <c r="C244" s="694">
        <v>18945624.190000001</v>
      </c>
      <c r="D244" s="695">
        <v>-47448.619999997318</v>
      </c>
      <c r="E244" s="696">
        <v>-0.24982066079910226</v>
      </c>
      <c r="F244" s="695">
        <v>527867.98999999836</v>
      </c>
      <c r="G244" s="696">
        <v>2.8660819714835668</v>
      </c>
      <c r="H244" s="683"/>
      <c r="I244" s="668">
        <f>General!C244+Auto.!C244+Mar!C244+Carbón!C244</f>
        <v>18945624.149999999</v>
      </c>
      <c r="J244" s="668">
        <f t="shared" si="81"/>
        <v>-4.0000002831220627E-2</v>
      </c>
      <c r="K244" s="668">
        <f>General!D244+Auto.!D244+Mar!D244+Carbón!D244</f>
        <v>-47448.640000000116</v>
      </c>
      <c r="L244" s="668">
        <f t="shared" si="82"/>
        <v>-2.000000279804226E-2</v>
      </c>
      <c r="M244" s="668">
        <f>General!F244+Auto.!F244+Mar!F244+Carbón!F244</f>
        <v>527867.95000000042</v>
      </c>
      <c r="N244" s="668">
        <f t="shared" si="83"/>
        <v>-3.999999794177711E-2</v>
      </c>
    </row>
    <row r="245" spans="1:16" s="684" customFormat="1" ht="15" customHeight="1">
      <c r="A245" s="687"/>
      <c r="B245" s="701" t="s">
        <v>101</v>
      </c>
      <c r="C245" s="694">
        <v>19024165.170000002</v>
      </c>
      <c r="D245" s="695">
        <v>78540.980000000447</v>
      </c>
      <c r="E245" s="696">
        <v>0.41456000188928499</v>
      </c>
      <c r="F245" s="695">
        <v>563964.65000000596</v>
      </c>
      <c r="G245" s="696">
        <v>3.0550299244528816</v>
      </c>
      <c r="I245" s="668">
        <f>General!C245+Auto.!C245+Mar!C245+Carbón!C245</f>
        <v>19024165.149999999</v>
      </c>
      <c r="J245" s="668">
        <f t="shared" si="81"/>
        <v>-2.0000003278255463E-2</v>
      </c>
      <c r="K245" s="668">
        <f>General!D245+Auto.!D245+Mar!D245+Carbón!D245</f>
        <v>78541.000000000364</v>
      </c>
      <c r="L245" s="668">
        <f t="shared" si="82"/>
        <v>1.9999999916763045E-2</v>
      </c>
      <c r="M245" s="668">
        <f>General!F245+Auto.!F245+Mar!F245+Carbón!F245</f>
        <v>563964.63</v>
      </c>
      <c r="N245" s="668">
        <f t="shared" si="83"/>
        <v>-2.0000005955807865E-2</v>
      </c>
    </row>
    <row r="246" spans="1:16" s="657" customFormat="1" ht="19" customHeight="1">
      <c r="A246" s="687"/>
      <c r="B246" s="690">
        <v>2019</v>
      </c>
      <c r="C246" s="691"/>
      <c r="D246" s="692"/>
      <c r="E246" s="693"/>
      <c r="F246" s="692"/>
      <c r="G246" s="693"/>
      <c r="H246" s="684"/>
      <c r="I246" s="668"/>
      <c r="J246" s="668"/>
      <c r="K246" s="668"/>
      <c r="L246" s="668"/>
      <c r="M246" s="668"/>
      <c r="N246" s="668"/>
    </row>
    <row r="247" spans="1:16" s="682" customFormat="1" ht="15" customHeight="1">
      <c r="A247" s="687"/>
      <c r="B247" s="701" t="s">
        <v>90</v>
      </c>
      <c r="C247" s="702">
        <v>18819300.09</v>
      </c>
      <c r="D247" s="703">
        <v>-204865.08000000194</v>
      </c>
      <c r="E247" s="704">
        <v>-1.0768676479063686</v>
      </c>
      <c r="F247" s="703">
        <v>537269.28000000119</v>
      </c>
      <c r="G247" s="704">
        <v>2.9387833637504031</v>
      </c>
      <c r="I247" s="668">
        <f>General!C247+Auto.!C247+Mar!C247+Carbón!C247</f>
        <v>18819300.059999999</v>
      </c>
      <c r="J247" s="668">
        <f t="shared" si="81"/>
        <v>-3.0000001192092896E-2</v>
      </c>
      <c r="K247" s="668">
        <f>General!D247+Auto.!D247+Mar!D247+Carbón!D247</f>
        <v>-204865.08999999997</v>
      </c>
      <c r="L247" s="668">
        <f t="shared" si="82"/>
        <v>-9.9999980302527547E-3</v>
      </c>
      <c r="M247" s="668">
        <f>General!F247+Auto.!F247+Mar!F247+Carbón!F247</f>
        <v>537269.27999999758</v>
      </c>
      <c r="N247" s="668">
        <f t="shared" si="83"/>
        <v>-3.6088749766349792E-9</v>
      </c>
    </row>
    <row r="248" spans="1:16" s="677" customFormat="1" ht="15" customHeight="1">
      <c r="A248" s="687"/>
      <c r="B248" s="701" t="s">
        <v>91</v>
      </c>
      <c r="C248" s="702">
        <v>18888471.899999999</v>
      </c>
      <c r="D248" s="703">
        <v>69171.809999998659</v>
      </c>
      <c r="E248" s="704">
        <v>0.36755782451629671</v>
      </c>
      <c r="F248" s="703">
        <v>524957.69999999925</v>
      </c>
      <c r="G248" s="704">
        <v>2.8586995619825188</v>
      </c>
      <c r="I248" s="668">
        <f>General!C248+Auto.!C248+Mar!C248+Carbón!C248</f>
        <v>18888471.900000002</v>
      </c>
      <c r="J248" s="668">
        <f t="shared" si="81"/>
        <v>0</v>
      </c>
      <c r="K248" s="668">
        <f>General!D248+Auto.!D248+Mar!D248+Carbón!D248</f>
        <v>69171.83999999972</v>
      </c>
      <c r="L248" s="668">
        <f t="shared" si="82"/>
        <v>3.0000001061125658E-2</v>
      </c>
      <c r="M248" s="668">
        <f>General!F248+Auto.!F248+Mar!F248+Carbón!F248</f>
        <v>524957.7000000003</v>
      </c>
      <c r="N248" s="668">
        <f t="shared" si="83"/>
        <v>1.0477378964424133E-9</v>
      </c>
    </row>
    <row r="249" spans="1:16" s="677" customFormat="1" ht="15" customHeight="1">
      <c r="A249" s="687"/>
      <c r="B249" s="701" t="s">
        <v>92</v>
      </c>
      <c r="C249" s="702">
        <v>19043576.329999998</v>
      </c>
      <c r="D249" s="703">
        <v>155104.4299999997</v>
      </c>
      <c r="E249" s="704">
        <v>0.82115922781449058</v>
      </c>
      <c r="F249" s="703">
        <v>541488.73000000045</v>
      </c>
      <c r="G249" s="704">
        <v>2.9266358570262128</v>
      </c>
      <c r="I249" s="668">
        <f>General!C249+Auto.!C249+Mar!C249+Carbón!C249</f>
        <v>19043576.32</v>
      </c>
      <c r="J249" s="668">
        <f t="shared" si="81"/>
        <v>-9.9999979138374329E-3</v>
      </c>
      <c r="K249" s="668">
        <f>General!D249+Auto.!D249+Mar!D249+Carbón!D249</f>
        <v>155104.42000000121</v>
      </c>
      <c r="L249" s="668">
        <f t="shared" si="82"/>
        <v>-9.999998495914042E-3</v>
      </c>
      <c r="M249" s="668">
        <f>General!F249+Auto.!F249+Mar!F249+Carbón!F249</f>
        <v>541488.72000000149</v>
      </c>
      <c r="N249" s="668">
        <f t="shared" si="83"/>
        <v>-9.9999989615753293E-3</v>
      </c>
    </row>
    <row r="250" spans="1:16" s="677" customFormat="1" ht="15" customHeight="1">
      <c r="A250" s="687"/>
      <c r="B250" s="674" t="s">
        <v>93</v>
      </c>
      <c r="C250" s="698">
        <v>19230361.750000004</v>
      </c>
      <c r="D250" s="699">
        <v>186785.42000000551</v>
      </c>
      <c r="E250" s="700">
        <v>0.98083162932876178</v>
      </c>
      <c r="F250" s="699">
        <v>551900.90000000224</v>
      </c>
      <c r="G250" s="700">
        <v>2.9547450640184962</v>
      </c>
      <c r="I250" s="668">
        <f>General!C250+Auto.!C250+Mar!C250+Carbón!C250</f>
        <v>19230361.75</v>
      </c>
      <c r="J250" s="668">
        <f t="shared" si="81"/>
        <v>0</v>
      </c>
      <c r="K250" s="668">
        <f>General!D250+Auto.!D250+Mar!D250+Carbón!D250</f>
        <v>186785.4300000002</v>
      </c>
      <c r="L250" s="668">
        <f t="shared" si="82"/>
        <v>9.9999946833122522E-3</v>
      </c>
      <c r="M250" s="668">
        <f>General!F250+Auto.!F250+Mar!F250+Carbón!F250</f>
        <v>551900.92000000109</v>
      </c>
      <c r="N250" s="668">
        <f t="shared" si="83"/>
        <v>1.9999998854473233E-2</v>
      </c>
    </row>
    <row r="251" spans="1:16" s="677" customFormat="1" ht="15" customHeight="1">
      <c r="A251" s="687"/>
      <c r="B251" s="701" t="s">
        <v>94</v>
      </c>
      <c r="C251" s="694">
        <v>19442113.454545431</v>
      </c>
      <c r="D251" s="695">
        <v>211751.70454542711</v>
      </c>
      <c r="E251" s="696">
        <v>1.1011321955263185</v>
      </c>
      <c r="F251" s="695">
        <v>526445.64454543218</v>
      </c>
      <c r="G251" s="696">
        <v>2.7831195273323601</v>
      </c>
      <c r="I251" s="668">
        <f>General!C251+Auto.!C251+Mar!C251+Carbón!C251</f>
        <v>19442113.454545431</v>
      </c>
      <c r="J251" s="668">
        <f t="shared" si="81"/>
        <v>0</v>
      </c>
      <c r="K251" s="668">
        <f>General!D251+Auto.!D251+Mar!D251+Carbón!D251</f>
        <v>211751.70454543066</v>
      </c>
      <c r="L251" s="668">
        <f t="shared" si="82"/>
        <v>3.5506673157215118E-9</v>
      </c>
      <c r="M251" s="668">
        <f>General!F251+Auto.!F251+Mar!F251+Carbón!F251</f>
        <v>526445.67454543116</v>
      </c>
      <c r="N251" s="668">
        <f t="shared" si="83"/>
        <v>2.9999998980201781E-2</v>
      </c>
    </row>
    <row r="252" spans="1:16" s="677" customFormat="1" ht="15" customHeight="1">
      <c r="A252" s="687"/>
      <c r="B252" s="701" t="s">
        <v>95</v>
      </c>
      <c r="C252" s="694">
        <v>19517697.200000003</v>
      </c>
      <c r="D252" s="695">
        <v>75583.745454572141</v>
      </c>
      <c r="E252" s="696">
        <v>0.38876300990263246</v>
      </c>
      <c r="F252" s="695">
        <v>510707.01000000164</v>
      </c>
      <c r="G252" s="696">
        <v>2.6869430924876099</v>
      </c>
      <c r="I252" s="668">
        <f>General!C252+Auto.!C252+Mar!C252+Carbón!C252</f>
        <v>19517697.200000003</v>
      </c>
      <c r="J252" s="668">
        <f t="shared" si="81"/>
        <v>0</v>
      </c>
      <c r="K252" s="668">
        <f>General!D252+Auto.!D252+Mar!D252+Carbón!D252</f>
        <v>75583.745454568023</v>
      </c>
      <c r="L252" s="668">
        <f t="shared" si="82"/>
        <v>-4.1181920096278191E-9</v>
      </c>
      <c r="M252" s="668">
        <f>General!F252+Auto.!F252+Mar!F252+Carbón!F252</f>
        <v>510707.02999999974</v>
      </c>
      <c r="N252" s="668">
        <f t="shared" si="83"/>
        <v>1.9999998097773641E-2</v>
      </c>
    </row>
    <row r="253" spans="1:16" s="679" customFormat="1" ht="15" customHeight="1">
      <c r="A253" s="687"/>
      <c r="B253" s="701" t="s">
        <v>96</v>
      </c>
      <c r="C253" s="694">
        <v>19533210.73</v>
      </c>
      <c r="D253" s="695">
        <v>15513.529999997467</v>
      </c>
      <c r="E253" s="696">
        <v>7.9484428111726402E-2</v>
      </c>
      <c r="F253" s="695">
        <v>490401.05000000075</v>
      </c>
      <c r="G253" s="696">
        <v>2.5752557434581433</v>
      </c>
      <c r="I253" s="668">
        <f>General!C253+Auto.!C253+Mar!C253+Carbón!C253</f>
        <v>19533210.710000005</v>
      </c>
      <c r="J253" s="668">
        <f t="shared" si="81"/>
        <v>-1.9999995827674866E-2</v>
      </c>
      <c r="K253" s="668">
        <f>General!D253+Auto.!D253+Mar!D253+Carbón!D253</f>
        <v>15513.510000002316</v>
      </c>
      <c r="L253" s="668">
        <f t="shared" si="82"/>
        <v>-1.9999995151010808E-2</v>
      </c>
      <c r="M253" s="668">
        <f>General!F253+Auto.!F253+Mar!F253+Carbón!F253</f>
        <v>490401.06000000256</v>
      </c>
      <c r="N253" s="668">
        <f t="shared" si="83"/>
        <v>1.0000001813750714E-2</v>
      </c>
      <c r="P253" s="697"/>
    </row>
    <row r="254" spans="1:16" s="679" customFormat="1" ht="15" customHeight="1">
      <c r="A254" s="687"/>
      <c r="B254" s="701" t="s">
        <v>97</v>
      </c>
      <c r="C254" s="694">
        <v>19320227.088095266</v>
      </c>
      <c r="D254" s="695">
        <v>-212983.64190473408</v>
      </c>
      <c r="E254" s="696">
        <v>-1.0903667853110477</v>
      </c>
      <c r="F254" s="695">
        <v>480413.31809527054</v>
      </c>
      <c r="G254" s="696">
        <v>2.5499897396027649</v>
      </c>
      <c r="I254" s="668">
        <f>General!C254+Auto.!C254+Mar!C254+Carbón!C254</f>
        <v>19320227.088095266</v>
      </c>
      <c r="J254" s="668">
        <f t="shared" si="81"/>
        <v>0</v>
      </c>
      <c r="K254" s="668">
        <f>General!D254+Auto.!D254+Mar!D254+Carbón!D254</f>
        <v>-212983.62190473499</v>
      </c>
      <c r="L254" s="668">
        <f t="shared" si="82"/>
        <v>1.9999999087303877E-2</v>
      </c>
      <c r="M254" s="668">
        <f>General!F254+Auto.!F254+Mar!F254+Carbón!F254</f>
        <v>480413.31809526723</v>
      </c>
      <c r="N254" s="668">
        <f t="shared" si="83"/>
        <v>-3.3178366720676422E-9</v>
      </c>
    </row>
    <row r="255" spans="1:16" s="679" customFormat="1" ht="15" customHeight="1">
      <c r="A255" s="687"/>
      <c r="B255" s="701" t="s">
        <v>98</v>
      </c>
      <c r="C255" s="694">
        <v>19323451.469999999</v>
      </c>
      <c r="D255" s="695">
        <v>3224.3819047324359</v>
      </c>
      <c r="E255" s="696">
        <v>1.6689151167994964E-2</v>
      </c>
      <c r="F255" s="695">
        <v>460738.66999999434</v>
      </c>
      <c r="G255" s="696">
        <v>2.4425896470204265</v>
      </c>
      <c r="I255" s="668">
        <f>General!C255+Auto.!C255+Mar!C255+Carbón!C255</f>
        <v>19323451.449999999</v>
      </c>
      <c r="J255" s="668">
        <f t="shared" si="81"/>
        <v>-1.9999999552965164E-2</v>
      </c>
      <c r="K255" s="668">
        <f>General!D255+Auto.!D255+Mar!D255+Carbón!D255</f>
        <v>3224.3619047331986</v>
      </c>
      <c r="L255" s="668">
        <f t="shared" si="82"/>
        <v>-1.9999999237370503E-2</v>
      </c>
      <c r="M255" s="668">
        <f>General!F255+Auto.!F255+Mar!F255+Carbón!F255</f>
        <v>460738.65000000049</v>
      </c>
      <c r="N255" s="668">
        <f t="shared" si="83"/>
        <v>-1.9999993848614395E-2</v>
      </c>
    </row>
    <row r="256" spans="1:16" s="684" customFormat="1" ht="15" customHeight="1">
      <c r="A256" s="687"/>
      <c r="B256" s="701" t="s">
        <v>99</v>
      </c>
      <c r="C256" s="694">
        <v>19429992.649999999</v>
      </c>
      <c r="D256" s="695">
        <v>106541.1799999997</v>
      </c>
      <c r="E256" s="696">
        <v>0.5513568844852017</v>
      </c>
      <c r="F256" s="695">
        <v>436919.83999999985</v>
      </c>
      <c r="G256" s="696">
        <v>2.3004168118070822</v>
      </c>
      <c r="H256" s="683"/>
      <c r="I256" s="668">
        <f>General!C256+Auto.!C256+Mar!C256+Carbón!C256</f>
        <v>19429992.645217419</v>
      </c>
      <c r="J256" s="668">
        <f t="shared" si="81"/>
        <v>-4.7825798392295837E-3</v>
      </c>
      <c r="K256" s="668">
        <f>General!D256+Auto.!D256+Mar!D256+Carbón!D256</f>
        <v>106541.19521742032</v>
      </c>
      <c r="L256" s="668">
        <f t="shared" si="82"/>
        <v>1.5217420615954325E-2</v>
      </c>
      <c r="M256" s="668">
        <f>General!F256+Auto.!F256+Mar!F256+Carbón!F256</f>
        <v>436919.8552174209</v>
      </c>
      <c r="N256" s="668">
        <f t="shared" si="83"/>
        <v>1.5217421052511781E-2</v>
      </c>
    </row>
    <row r="257" spans="1:16" s="684" customFormat="1" ht="15" customHeight="1">
      <c r="A257" s="687"/>
      <c r="B257" s="701" t="s">
        <v>100</v>
      </c>
      <c r="C257" s="694">
        <v>19376878.449999999</v>
      </c>
      <c r="D257" s="695">
        <v>-53114.199999999255</v>
      </c>
      <c r="E257" s="696">
        <v>-0.27336191503911778</v>
      </c>
      <c r="F257" s="695">
        <v>431254.25999999791</v>
      </c>
      <c r="G257" s="696">
        <v>2.2762736961056333</v>
      </c>
      <c r="H257" s="683"/>
      <c r="I257" s="668">
        <f>General!C257+Auto.!C257+Mar!C257+Carbón!C257</f>
        <v>19376878.449999996</v>
      </c>
      <c r="J257" s="668">
        <f t="shared" si="81"/>
        <v>0</v>
      </c>
      <c r="K257" s="668">
        <f>General!D257+Auto.!D257+Mar!D257+Carbón!D257</f>
        <v>-53114.195217421016</v>
      </c>
      <c r="L257" s="668">
        <f t="shared" si="82"/>
        <v>4.7825782385189086E-3</v>
      </c>
      <c r="M257" s="668">
        <f>General!F257+Auto.!F257+Mar!F257+Carbón!F257</f>
        <v>431254.30000000005</v>
      </c>
      <c r="N257" s="668">
        <f t="shared" si="83"/>
        <v>4.0000002132728696E-2</v>
      </c>
    </row>
    <row r="258" spans="1:16" s="684" customFormat="1" ht="15" customHeight="1">
      <c r="A258" s="687"/>
      <c r="B258" s="701" t="s">
        <v>101</v>
      </c>
      <c r="C258" s="694">
        <v>19408537.829999998</v>
      </c>
      <c r="D258" s="695">
        <v>31659.379999998957</v>
      </c>
      <c r="E258" s="696">
        <v>0.16338741083447417</v>
      </c>
      <c r="F258" s="695">
        <v>384372.65999999642</v>
      </c>
      <c r="G258" s="696">
        <v>2.020444295795599</v>
      </c>
      <c r="I258" s="668">
        <f>General!C258+Auto.!C258+Mar!C258+Carbón!C258</f>
        <v>19408537.810000002</v>
      </c>
      <c r="J258" s="668">
        <f t="shared" si="81"/>
        <v>-1.9999995827674866E-2</v>
      </c>
      <c r="K258" s="668">
        <f>General!D258+Auto.!D258+Mar!D258+Carbón!D258</f>
        <v>31659.360000001601</v>
      </c>
      <c r="L258" s="668">
        <f t="shared" si="82"/>
        <v>-1.9999997355625965E-2</v>
      </c>
      <c r="M258" s="668">
        <f>General!F258+Auto.!F258+Mar!F258+Carbón!F258</f>
        <v>384372.66000000125</v>
      </c>
      <c r="N258" s="668">
        <f t="shared" si="83"/>
        <v>4.8312358558177948E-9</v>
      </c>
    </row>
    <row r="259" spans="1:16" s="657" customFormat="1" ht="19" customHeight="1">
      <c r="B259" s="690">
        <v>2020</v>
      </c>
      <c r="C259" s="691"/>
      <c r="D259" s="692"/>
      <c r="E259" s="693"/>
      <c r="F259" s="692"/>
      <c r="G259" s="693"/>
      <c r="H259" s="684"/>
      <c r="I259" s="668"/>
      <c r="J259" s="668"/>
      <c r="K259" s="668"/>
      <c r="L259" s="668"/>
      <c r="M259" s="668"/>
      <c r="N259" s="668"/>
    </row>
    <row r="260" spans="1:16" s="682" customFormat="1" ht="15" customHeight="1">
      <c r="A260" s="687"/>
      <c r="B260" s="701" t="s">
        <v>90</v>
      </c>
      <c r="C260" s="702">
        <v>19164493.639999997</v>
      </c>
      <c r="D260" s="703">
        <v>-244044.19000000134</v>
      </c>
      <c r="E260" s="704">
        <v>-1.257406364856493</v>
      </c>
      <c r="F260" s="703">
        <v>345193.54999999702</v>
      </c>
      <c r="G260" s="704">
        <v>1.8342528592942813</v>
      </c>
      <c r="I260" s="668">
        <f>General!C260+Auto.!C260+Mar!C260+Carbón!C260</f>
        <v>19164493.639999997</v>
      </c>
      <c r="J260" s="668">
        <f>I260-C260</f>
        <v>0</v>
      </c>
      <c r="K260" s="668">
        <f>General!D260+Auto.!D260+Mar!D260+Carbón!D260</f>
        <v>-244044.17000000158</v>
      </c>
      <c r="L260" s="668">
        <f>K260-D260</f>
        <v>1.9999999756691977E-2</v>
      </c>
      <c r="M260" s="668">
        <f>General!F260+Auto.!F260+Mar!F260+Carbón!F260</f>
        <v>345193.57999999967</v>
      </c>
      <c r="N260" s="668">
        <f>M260-F260</f>
        <v>3.0000002647284418E-2</v>
      </c>
    </row>
    <row r="261" spans="1:16" s="677" customFormat="1" ht="15" customHeight="1">
      <c r="A261" s="687"/>
      <c r="B261" s="701" t="s">
        <v>91</v>
      </c>
      <c r="C261" s="702">
        <v>19250228.949999999</v>
      </c>
      <c r="D261" s="703">
        <v>85735.310000002384</v>
      </c>
      <c r="E261" s="704">
        <v>0.44736538105580337</v>
      </c>
      <c r="F261" s="703">
        <v>361757.05000000075</v>
      </c>
      <c r="G261" s="704">
        <v>1.9152266626714294</v>
      </c>
      <c r="I261" s="668">
        <f>General!C261+Auto.!C261+Mar!C261+Carbón!C261</f>
        <v>19250228.949999999</v>
      </c>
      <c r="J261" s="668">
        <f t="shared" ref="J261:J271" si="84">I261-C261</f>
        <v>0</v>
      </c>
      <c r="K261" s="668">
        <f>General!D261+Auto.!D261+Mar!D261+Carbón!D261</f>
        <v>85735.309999999721</v>
      </c>
      <c r="L261" s="668">
        <f>K261-D261</f>
        <v>-2.6630004867911339E-9</v>
      </c>
      <c r="M261" s="668">
        <f>General!F261+Auto.!F261+Mar!F261+Carbón!F261</f>
        <v>361757.04999999964</v>
      </c>
      <c r="N261" s="668">
        <f>M261-F261</f>
        <v>-1.1059455573558807E-9</v>
      </c>
    </row>
    <row r="262" spans="1:16" s="677" customFormat="1" ht="15" customHeight="1">
      <c r="A262" s="687"/>
      <c r="B262" s="705" t="s">
        <v>92</v>
      </c>
      <c r="C262" s="706">
        <v>19006759.590909131</v>
      </c>
      <c r="D262" s="707">
        <v>-243469.35909086838</v>
      </c>
      <c r="E262" s="708">
        <v>-1.2647608489397584</v>
      </c>
      <c r="F262" s="707">
        <v>-36816.739090867341</v>
      </c>
      <c r="G262" s="708">
        <v>-0.19332891287268694</v>
      </c>
      <c r="I262" s="668">
        <f>General!C262+Auto.!C262+Mar!C262+Carbón!C262</f>
        <v>19006759.590909123</v>
      </c>
      <c r="J262" s="668">
        <f t="shared" si="84"/>
        <v>0</v>
      </c>
      <c r="K262" s="668">
        <f>General!D262+Auto.!D262+Mar!D262+Carbón!D262</f>
        <v>-243469.35909087476</v>
      </c>
      <c r="L262" s="668">
        <f>K262-D262</f>
        <v>-6.3737388700246811E-9</v>
      </c>
      <c r="M262" s="668">
        <f>General!F262+Auto.!F262+Mar!F262+Carbón!F262</f>
        <v>-36816.729090876346</v>
      </c>
      <c r="N262" s="668">
        <f>M262-F262</f>
        <v>9.9999909944017418E-3</v>
      </c>
    </row>
    <row r="263" spans="1:16" s="677" customFormat="1" ht="15" customHeight="1">
      <c r="A263" s="687"/>
      <c r="B263" s="674" t="s">
        <v>93</v>
      </c>
      <c r="C263" s="698">
        <v>18458666.800000001</v>
      </c>
      <c r="D263" s="699">
        <v>-548092.79090913013</v>
      </c>
      <c r="E263" s="700">
        <v>-2.8836729811181527</v>
      </c>
      <c r="F263" s="699">
        <v>-771694.95000000298</v>
      </c>
      <c r="G263" s="700">
        <v>-4.0128987693120308</v>
      </c>
      <c r="I263" s="668">
        <f>General!C263+Auto.!C263+Mar!C263+Carbón!C263</f>
        <v>18458666.800000001</v>
      </c>
      <c r="J263" s="668">
        <f t="shared" si="84"/>
        <v>0</v>
      </c>
      <c r="K263" s="668">
        <f>General!D264+Auto.!D264+Mar!D264+Carbón!D264</f>
        <v>0</v>
      </c>
      <c r="L263" s="668">
        <f t="shared" ref="L263:L270" si="85">K263-D264</f>
        <v>0</v>
      </c>
      <c r="M263" s="668">
        <f>General!F264+Auto.!F264+Mar!F264+Carbón!F264</f>
        <v>0</v>
      </c>
      <c r="N263" s="668">
        <f t="shared" ref="N263:N270" si="86">M263-F264</f>
        <v>0</v>
      </c>
    </row>
    <row r="264" spans="1:16" s="677" customFormat="1" ht="15" customHeight="1">
      <c r="A264" s="687"/>
      <c r="B264" s="701" t="s">
        <v>94</v>
      </c>
      <c r="C264" s="694"/>
      <c r="D264" s="695"/>
      <c r="E264" s="696"/>
      <c r="F264" s="695"/>
      <c r="G264" s="696"/>
      <c r="I264" s="668">
        <f>General!C264+Auto.!C264+Mar!C264+Carbón!C264</f>
        <v>0</v>
      </c>
      <c r="J264" s="668">
        <f t="shared" si="84"/>
        <v>0</v>
      </c>
      <c r="K264" s="668">
        <f>General!D265+Auto.!D265+Mar!D265+Carbón!D265</f>
        <v>0</v>
      </c>
      <c r="L264" s="668">
        <f t="shared" si="85"/>
        <v>0</v>
      </c>
      <c r="M264" s="668">
        <f>General!F265+Auto.!F265+Mar!F265+Carbón!F265</f>
        <v>0</v>
      </c>
      <c r="N264" s="668">
        <f t="shared" si="86"/>
        <v>0</v>
      </c>
    </row>
    <row r="265" spans="1:16" s="677" customFormat="1" ht="15" customHeight="1">
      <c r="A265" s="687"/>
      <c r="B265" s="701" t="s">
        <v>95</v>
      </c>
      <c r="C265" s="694"/>
      <c r="D265" s="695"/>
      <c r="E265" s="696"/>
      <c r="F265" s="695"/>
      <c r="G265" s="696"/>
      <c r="I265" s="668">
        <f>General!C265+Auto.!C265+Mar!C265+Carbón!C265</f>
        <v>0</v>
      </c>
      <c r="J265" s="668">
        <f t="shared" si="84"/>
        <v>0</v>
      </c>
      <c r="K265" s="668">
        <f>General!D266+Auto.!D266+Mar!D266+Carbón!D266</f>
        <v>0</v>
      </c>
      <c r="L265" s="668">
        <f t="shared" si="85"/>
        <v>0</v>
      </c>
      <c r="M265" s="668">
        <f>General!F266+Auto.!F266+Mar!F266+Carbón!F266</f>
        <v>0</v>
      </c>
      <c r="N265" s="668">
        <f t="shared" si="86"/>
        <v>0</v>
      </c>
    </row>
    <row r="266" spans="1:16" s="679" customFormat="1" ht="15" customHeight="1">
      <c r="A266" s="687"/>
      <c r="B266" s="701" t="s">
        <v>96</v>
      </c>
      <c r="C266" s="694"/>
      <c r="D266" s="695"/>
      <c r="E266" s="696"/>
      <c r="F266" s="695"/>
      <c r="G266" s="696"/>
      <c r="I266" s="668">
        <f>General!C266+Auto.!C266+Mar!C266+Carbón!C266</f>
        <v>0</v>
      </c>
      <c r="J266" s="668">
        <f t="shared" si="84"/>
        <v>0</v>
      </c>
      <c r="K266" s="668">
        <f>General!D267+Auto.!D267+Mar!D267+Carbón!D267</f>
        <v>0</v>
      </c>
      <c r="L266" s="668">
        <f t="shared" si="85"/>
        <v>0</v>
      </c>
      <c r="M266" s="668">
        <f>General!F267+Auto.!F267+Mar!F267+Carbón!F267</f>
        <v>0</v>
      </c>
      <c r="N266" s="668">
        <f t="shared" si="86"/>
        <v>0</v>
      </c>
      <c r="P266" s="697"/>
    </row>
    <row r="267" spans="1:16" s="679" customFormat="1" ht="15" customHeight="1">
      <c r="A267" s="687"/>
      <c r="B267" s="701" t="s">
        <v>97</v>
      </c>
      <c r="C267" s="694"/>
      <c r="D267" s="695"/>
      <c r="E267" s="696"/>
      <c r="F267" s="695"/>
      <c r="G267" s="696"/>
      <c r="I267" s="668">
        <f>General!C267+Auto.!C267+Mar!C267+Carbón!C267</f>
        <v>0</v>
      </c>
      <c r="J267" s="668">
        <f t="shared" si="84"/>
        <v>0</v>
      </c>
      <c r="K267" s="668">
        <f>General!D268+Auto.!D268+Mar!D268+Carbón!D268</f>
        <v>0</v>
      </c>
      <c r="L267" s="668">
        <f t="shared" si="85"/>
        <v>0</v>
      </c>
      <c r="M267" s="668">
        <f>General!F268+Auto.!F268+Mar!F268+Carbón!F268</f>
        <v>0</v>
      </c>
      <c r="N267" s="668">
        <f t="shared" si="86"/>
        <v>0</v>
      </c>
    </row>
    <row r="268" spans="1:16" s="679" customFormat="1" ht="15" customHeight="1">
      <c r="A268" s="687"/>
      <c r="B268" s="701" t="s">
        <v>98</v>
      </c>
      <c r="C268" s="694"/>
      <c r="D268" s="695"/>
      <c r="E268" s="696"/>
      <c r="F268" s="695"/>
      <c r="G268" s="696"/>
      <c r="I268" s="668">
        <f>General!C268+Auto.!C268+Mar!C268+Carbón!C268</f>
        <v>0</v>
      </c>
      <c r="J268" s="668">
        <f t="shared" si="84"/>
        <v>0</v>
      </c>
      <c r="K268" s="668">
        <f>General!D269+Auto.!D269+Mar!D269+Carbón!D269</f>
        <v>0</v>
      </c>
      <c r="L268" s="668">
        <f t="shared" si="85"/>
        <v>0</v>
      </c>
      <c r="M268" s="668">
        <f>General!F269+Auto.!F269+Mar!F269+Carbón!F269</f>
        <v>0</v>
      </c>
      <c r="N268" s="668">
        <f t="shared" si="86"/>
        <v>0</v>
      </c>
    </row>
    <row r="269" spans="1:16" s="684" customFormat="1" ht="15" customHeight="1">
      <c r="A269" s="687"/>
      <c r="B269" s="701" t="s">
        <v>99</v>
      </c>
      <c r="C269" s="694"/>
      <c r="D269" s="695"/>
      <c r="E269" s="696"/>
      <c r="F269" s="695"/>
      <c r="G269" s="696"/>
      <c r="H269" s="683"/>
      <c r="I269" s="668">
        <f>General!C269+Auto.!C269+Mar!C269+Carbón!C269</f>
        <v>0</v>
      </c>
      <c r="J269" s="668">
        <f t="shared" si="84"/>
        <v>0</v>
      </c>
      <c r="K269" s="668">
        <f>General!D270+Auto.!D270+Mar!D270+Carbón!D270</f>
        <v>0</v>
      </c>
      <c r="L269" s="668">
        <f t="shared" si="85"/>
        <v>0</v>
      </c>
      <c r="M269" s="668">
        <f>General!F270+Auto.!F270+Mar!F270+Carbón!F270</f>
        <v>0</v>
      </c>
      <c r="N269" s="668">
        <f t="shared" si="86"/>
        <v>0</v>
      </c>
    </row>
    <row r="270" spans="1:16" s="684" customFormat="1" ht="15" customHeight="1">
      <c r="A270" s="687"/>
      <c r="B270" s="701" t="s">
        <v>100</v>
      </c>
      <c r="C270" s="694"/>
      <c r="D270" s="695"/>
      <c r="E270" s="696"/>
      <c r="F270" s="695"/>
      <c r="G270" s="696"/>
      <c r="H270" s="683"/>
      <c r="I270" s="668">
        <f>General!C270+Auto.!C270+Mar!C270+Carbón!C270</f>
        <v>0</v>
      </c>
      <c r="J270" s="668">
        <f t="shared" si="84"/>
        <v>0</v>
      </c>
      <c r="K270" s="668">
        <f>General!D271+Auto.!D271+Mar!D271+Carbón!D271</f>
        <v>0</v>
      </c>
      <c r="L270" s="668">
        <f t="shared" si="85"/>
        <v>0</v>
      </c>
      <c r="M270" s="668">
        <f>General!F271+Auto.!F271+Mar!F271+Carbón!F271</f>
        <v>0</v>
      </c>
      <c r="N270" s="668">
        <f t="shared" si="86"/>
        <v>0</v>
      </c>
    </row>
    <row r="271" spans="1:16" s="684" customFormat="1" ht="15" customHeight="1">
      <c r="A271" s="687"/>
      <c r="B271" s="701" t="s">
        <v>101</v>
      </c>
      <c r="C271" s="694"/>
      <c r="D271" s="695"/>
      <c r="E271" s="696"/>
      <c r="F271" s="695"/>
      <c r="G271" s="696"/>
      <c r="I271" s="668">
        <f>General!C271+Auto.!C271+Mar!C271+Carbón!C271</f>
        <v>0</v>
      </c>
      <c r="J271" s="668">
        <f t="shared" si="84"/>
        <v>0</v>
      </c>
      <c r="K271" s="668">
        <f>General!D272+Auto.!D272+Mar!D272+Carbón!D272</f>
        <v>0</v>
      </c>
      <c r="L271" s="668" t="e">
        <f>K271-#REF!</f>
        <v>#REF!</v>
      </c>
      <c r="M271" s="668">
        <f>General!F272+Auto.!F272+Mar!F272+Carbón!F272</f>
        <v>0</v>
      </c>
      <c r="N271" s="668" t="e">
        <f>M271-#REF!</f>
        <v>#REF!</v>
      </c>
    </row>
    <row r="272" spans="1:16">
      <c r="B272" s="709"/>
      <c r="D272" s="528"/>
      <c r="J272" s="710" t="s">
        <v>219</v>
      </c>
      <c r="K272" s="411" t="s">
        <v>220</v>
      </c>
    </row>
    <row r="273" spans="2:11">
      <c r="B273" s="709"/>
      <c r="D273" s="711"/>
      <c r="E273" s="712"/>
      <c r="F273" s="712"/>
      <c r="G273" s="712"/>
      <c r="H273" s="713"/>
      <c r="I273" s="714" t="s">
        <v>221</v>
      </c>
      <c r="J273" s="715">
        <f t="shared" ref="J273:J284" si="87">C195</f>
        <v>16575312.25</v>
      </c>
      <c r="K273" s="716">
        <f t="shared" ref="K273:K284" si="88">G195</f>
        <v>2.4836925208517187</v>
      </c>
    </row>
    <row r="274" spans="2:11">
      <c r="B274" s="709"/>
      <c r="D274" s="711"/>
      <c r="E274" s="712"/>
      <c r="F274" s="712"/>
      <c r="G274" s="712"/>
      <c r="H274" s="713"/>
      <c r="I274" s="714" t="s">
        <v>222</v>
      </c>
      <c r="J274" s="715">
        <f t="shared" si="87"/>
        <v>16672221.6</v>
      </c>
      <c r="K274" s="716">
        <f t="shared" si="88"/>
        <v>2.8368441997737506</v>
      </c>
    </row>
    <row r="275" spans="2:11">
      <c r="B275" s="709"/>
      <c r="D275" s="711"/>
      <c r="E275" s="712"/>
      <c r="F275" s="712"/>
      <c r="G275" s="712"/>
      <c r="H275" s="713"/>
      <c r="I275" s="714" t="s">
        <v>223</v>
      </c>
      <c r="J275" s="715">
        <f t="shared" si="87"/>
        <v>16832800.5</v>
      </c>
      <c r="K275" s="716">
        <f t="shared" si="88"/>
        <v>3.2922360136729054</v>
      </c>
    </row>
    <row r="276" spans="2:11">
      <c r="B276" s="709"/>
      <c r="D276" s="711"/>
      <c r="E276" s="712"/>
      <c r="F276" s="712"/>
      <c r="G276" s="712"/>
      <c r="H276" s="713"/>
      <c r="I276" s="714" t="s">
        <v>224</v>
      </c>
      <c r="J276" s="715">
        <f t="shared" si="87"/>
        <v>17008295.899999999</v>
      </c>
      <c r="K276" s="716">
        <f t="shared" si="88"/>
        <v>3.5194223156779287</v>
      </c>
    </row>
    <row r="277" spans="2:11">
      <c r="B277" s="709"/>
      <c r="D277" s="711"/>
      <c r="E277" s="712"/>
      <c r="F277" s="712"/>
      <c r="G277" s="712"/>
      <c r="H277" s="713"/>
      <c r="I277" s="717" t="s">
        <v>223</v>
      </c>
      <c r="J277" s="715">
        <f t="shared" si="87"/>
        <v>17221310.399999999</v>
      </c>
      <c r="K277" s="716">
        <f t="shared" si="88"/>
        <v>3.5658158606294279</v>
      </c>
    </row>
    <row r="278" spans="2:11">
      <c r="B278" s="709"/>
      <c r="D278" s="711"/>
      <c r="E278" s="712"/>
      <c r="F278" s="712"/>
      <c r="G278" s="712"/>
      <c r="H278" s="713"/>
      <c r="I278" s="717" t="s">
        <v>225</v>
      </c>
      <c r="J278" s="715">
        <f t="shared" si="87"/>
        <v>17256395.449999999</v>
      </c>
      <c r="K278" s="716">
        <f t="shared" si="88"/>
        <v>3.4246360692216342</v>
      </c>
    </row>
    <row r="279" spans="2:11">
      <c r="B279" s="709"/>
      <c r="D279" s="711"/>
      <c r="E279" s="712"/>
      <c r="F279" s="712"/>
      <c r="G279" s="712"/>
      <c r="H279" s="718"/>
      <c r="I279" s="717" t="s">
        <v>226</v>
      </c>
      <c r="J279" s="715">
        <f t="shared" si="87"/>
        <v>17315187.559999999</v>
      </c>
      <c r="K279" s="716">
        <f t="shared" si="88"/>
        <v>3.392138460439881</v>
      </c>
    </row>
    <row r="280" spans="2:11">
      <c r="B280" s="709"/>
      <c r="D280" s="711"/>
      <c r="E280" s="712"/>
      <c r="F280" s="712"/>
      <c r="G280" s="712"/>
      <c r="H280" s="713"/>
      <c r="I280" s="717" t="s">
        <v>224</v>
      </c>
      <c r="J280" s="715">
        <f t="shared" si="87"/>
        <v>17180898.899999999</v>
      </c>
      <c r="K280" s="716">
        <f t="shared" si="88"/>
        <v>3.1915537747768639</v>
      </c>
    </row>
    <row r="281" spans="2:11">
      <c r="B281" s="709"/>
      <c r="D281" s="711"/>
      <c r="E281" s="712"/>
      <c r="F281" s="712"/>
      <c r="G281" s="712"/>
      <c r="H281" s="713"/>
      <c r="I281" s="717" t="s">
        <v>227</v>
      </c>
      <c r="J281" s="715">
        <f t="shared" si="87"/>
        <v>17189815</v>
      </c>
      <c r="K281" s="716">
        <f t="shared" si="88"/>
        <v>3.1696162846307487</v>
      </c>
    </row>
    <row r="282" spans="2:11">
      <c r="B282" s="709"/>
      <c r="D282" s="711"/>
      <c r="E282" s="712"/>
      <c r="F282" s="712"/>
      <c r="G282" s="712"/>
      <c r="H282" s="713"/>
      <c r="I282" s="717" t="s">
        <v>228</v>
      </c>
      <c r="J282" s="715">
        <f t="shared" si="87"/>
        <v>17221466.52</v>
      </c>
      <c r="K282" s="716">
        <f t="shared" si="88"/>
        <v>3.1811279611962107</v>
      </c>
    </row>
    <row r="283" spans="2:11">
      <c r="B283" s="709"/>
      <c r="D283" s="711"/>
      <c r="E283" s="712"/>
      <c r="F283" s="712"/>
      <c r="G283" s="712"/>
      <c r="H283" s="713"/>
      <c r="I283" s="719" t="s">
        <v>229</v>
      </c>
      <c r="J283" s="720">
        <f t="shared" si="87"/>
        <v>17223086.469999999</v>
      </c>
      <c r="K283" s="721">
        <f t="shared" si="88"/>
        <v>3.1584967210550872</v>
      </c>
    </row>
    <row r="284" spans="2:11">
      <c r="B284" s="709"/>
      <c r="D284" s="711"/>
      <c r="E284" s="712"/>
      <c r="F284" s="712"/>
      <c r="G284" s="712"/>
      <c r="H284" s="713"/>
      <c r="I284" s="719" t="s">
        <v>230</v>
      </c>
      <c r="J284" s="715">
        <f t="shared" si="87"/>
        <v>17308400</v>
      </c>
      <c r="K284" s="716">
        <f t="shared" si="88"/>
        <v>3.1784125976661812</v>
      </c>
    </row>
    <row r="285" spans="2:11">
      <c r="B285" s="709"/>
      <c r="D285" s="711"/>
      <c r="E285" s="712"/>
      <c r="F285" s="712"/>
      <c r="G285" s="712"/>
      <c r="H285" s="713"/>
      <c r="I285" s="719"/>
      <c r="J285" s="710" t="s">
        <v>219</v>
      </c>
      <c r="K285" s="411" t="s">
        <v>220</v>
      </c>
    </row>
    <row r="286" spans="2:11">
      <c r="B286" s="709"/>
      <c r="D286" s="711"/>
      <c r="E286" s="712"/>
      <c r="F286" s="712"/>
      <c r="G286" s="712"/>
      <c r="H286" s="722"/>
      <c r="I286" s="723" t="s">
        <v>221</v>
      </c>
      <c r="J286" s="724">
        <f>C221</f>
        <v>17674174.5</v>
      </c>
      <c r="K286" s="725">
        <f>G221</f>
        <v>3.3314159232696454</v>
      </c>
    </row>
    <row r="287" spans="2:11">
      <c r="B287" s="709"/>
      <c r="D287" s="711"/>
      <c r="E287" s="712"/>
      <c r="F287" s="712"/>
      <c r="G287" s="712"/>
      <c r="H287" s="726"/>
      <c r="I287" s="714" t="s">
        <v>231</v>
      </c>
      <c r="J287" s="724">
        <f t="shared" ref="J287:J297" si="89">C222</f>
        <v>17748254.850000001</v>
      </c>
      <c r="K287" s="725">
        <f t="shared" ref="K287:K297" si="90">G222</f>
        <v>3.3815967923343919</v>
      </c>
    </row>
    <row r="288" spans="2:11">
      <c r="B288" s="709"/>
      <c r="D288" s="711"/>
      <c r="E288" s="712"/>
      <c r="F288" s="712"/>
      <c r="G288" s="712"/>
      <c r="H288" s="726"/>
      <c r="I288" s="727" t="s">
        <v>223</v>
      </c>
      <c r="J288" s="724">
        <f t="shared" si="89"/>
        <v>17910006.629999999</v>
      </c>
      <c r="K288" s="725">
        <f t="shared" si="90"/>
        <v>3.4913652020075716</v>
      </c>
    </row>
    <row r="289" spans="2:15">
      <c r="B289" s="709"/>
      <c r="D289" s="711"/>
      <c r="E289" s="712"/>
      <c r="F289" s="712"/>
      <c r="G289" s="712"/>
      <c r="H289" s="713"/>
      <c r="I289" s="714" t="s">
        <v>224</v>
      </c>
      <c r="J289" s="724">
        <f t="shared" si="89"/>
        <v>18122222.299999997</v>
      </c>
      <c r="K289" s="725">
        <f t="shared" si="90"/>
        <v>3.7700003822127144</v>
      </c>
    </row>
    <row r="290" spans="2:15">
      <c r="B290" s="709"/>
      <c r="D290" s="711"/>
      <c r="E290" s="712"/>
      <c r="F290" s="712"/>
      <c r="G290" s="712"/>
      <c r="H290" s="713"/>
      <c r="I290" s="717" t="s">
        <v>223</v>
      </c>
      <c r="J290" s="724">
        <f t="shared" si="89"/>
        <v>18345414.190000001</v>
      </c>
      <c r="K290" s="725">
        <f t="shared" si="90"/>
        <v>3.8703478631305614</v>
      </c>
    </row>
    <row r="291" spans="2:15">
      <c r="B291" s="709"/>
      <c r="D291" s="711"/>
      <c r="E291" s="712"/>
      <c r="F291" s="712"/>
      <c r="G291" s="712"/>
      <c r="H291" s="713"/>
      <c r="I291" s="717" t="s">
        <v>232</v>
      </c>
      <c r="J291" s="724">
        <f t="shared" si="89"/>
        <v>18433106.509999998</v>
      </c>
      <c r="K291" s="725">
        <f t="shared" si="90"/>
        <v>3.7884297814640746</v>
      </c>
    </row>
    <row r="292" spans="2:15">
      <c r="B292" s="709"/>
      <c r="D292" s="711"/>
      <c r="E292" s="712"/>
      <c r="F292" s="712"/>
      <c r="G292" s="712"/>
      <c r="H292" s="718"/>
      <c r="I292" s="727" t="s">
        <v>233</v>
      </c>
      <c r="J292" s="724">
        <f t="shared" si="89"/>
        <v>18489328.949999999</v>
      </c>
      <c r="K292" s="725">
        <f t="shared" si="90"/>
        <v>3.6107443079189636</v>
      </c>
    </row>
    <row r="293" spans="2:15">
      <c r="B293" s="709"/>
      <c r="D293" s="711"/>
      <c r="E293" s="712"/>
      <c r="F293" s="712"/>
      <c r="G293" s="712"/>
      <c r="H293" s="726"/>
      <c r="I293" s="717" t="s">
        <v>224</v>
      </c>
      <c r="J293" s="724">
        <f t="shared" si="89"/>
        <v>18309843.889999997</v>
      </c>
      <c r="K293" s="725">
        <f t="shared" si="90"/>
        <v>3.4454732332304303</v>
      </c>
    </row>
    <row r="294" spans="2:15">
      <c r="B294" s="715"/>
      <c r="D294" s="711"/>
      <c r="E294" s="712"/>
      <c r="F294" s="712"/>
      <c r="G294" s="712"/>
      <c r="H294" s="726"/>
      <c r="I294" s="717" t="s">
        <v>227</v>
      </c>
      <c r="J294" s="724">
        <f t="shared" si="89"/>
        <v>18336161.449999999</v>
      </c>
      <c r="K294" s="725">
        <f t="shared" si="90"/>
        <v>3.5238258294966016</v>
      </c>
    </row>
    <row r="295" spans="2:15">
      <c r="B295" s="715"/>
      <c r="D295" s="711"/>
      <c r="E295" s="712"/>
      <c r="F295" s="712"/>
      <c r="G295" s="712"/>
      <c r="H295" s="726"/>
      <c r="I295" s="717" t="s">
        <v>228</v>
      </c>
      <c r="J295" s="724">
        <f t="shared" si="89"/>
        <v>18430529.030000001</v>
      </c>
      <c r="K295" s="725">
        <f t="shared" si="90"/>
        <v>3.4646651280346532</v>
      </c>
    </row>
    <row r="296" spans="2:15">
      <c r="B296" s="715"/>
      <c r="D296" s="711"/>
      <c r="E296" s="712"/>
      <c r="F296" s="712"/>
      <c r="G296" s="712"/>
      <c r="H296" s="726"/>
      <c r="I296" s="710" t="s">
        <v>229</v>
      </c>
      <c r="J296" s="724">
        <f t="shared" si="89"/>
        <v>18417756.200000003</v>
      </c>
      <c r="K296" s="725">
        <f t="shared" si="90"/>
        <v>3.5838782046055542</v>
      </c>
    </row>
    <row r="297" spans="2:15">
      <c r="B297" s="709"/>
      <c r="D297" s="711"/>
      <c r="E297" s="712"/>
      <c r="F297" s="712"/>
      <c r="G297" s="712"/>
      <c r="H297" s="726"/>
      <c r="I297" s="719" t="s">
        <v>234</v>
      </c>
      <c r="J297" s="724">
        <f t="shared" si="89"/>
        <v>18460200.519999996</v>
      </c>
      <c r="K297" s="725">
        <f t="shared" si="90"/>
        <v>3.4239685917256679</v>
      </c>
    </row>
    <row r="298" spans="2:15">
      <c r="B298" s="709"/>
      <c r="D298" s="711"/>
      <c r="E298" s="712"/>
      <c r="F298" s="712"/>
      <c r="G298" s="712"/>
      <c r="H298" s="722"/>
      <c r="J298" s="640" t="s">
        <v>219</v>
      </c>
      <c r="K298" t="s">
        <v>220</v>
      </c>
    </row>
    <row r="299" spans="2:15">
      <c r="B299" s="709"/>
      <c r="D299" s="711"/>
      <c r="E299" s="712"/>
      <c r="F299" s="712"/>
      <c r="G299" s="712"/>
      <c r="H299" s="713"/>
      <c r="I299" s="723" t="s">
        <v>221</v>
      </c>
      <c r="J299" s="724">
        <f t="shared" ref="J299:J310" si="91">C234</f>
        <v>18282030.809999999</v>
      </c>
      <c r="K299" s="725">
        <f t="shared" ref="K299:K310" si="92">G234</f>
        <v>3.4392345170067244</v>
      </c>
    </row>
    <row r="300" spans="2:15">
      <c r="B300" s="709"/>
      <c r="D300" s="711"/>
      <c r="E300" s="712"/>
      <c r="F300" s="712"/>
      <c r="G300" s="712"/>
      <c r="H300" s="713"/>
      <c r="I300" s="714" t="s">
        <v>231</v>
      </c>
      <c r="J300" s="724">
        <f t="shared" si="91"/>
        <v>18363514.199999999</v>
      </c>
      <c r="K300" s="725">
        <f t="shared" si="92"/>
        <v>3.4665906884923743</v>
      </c>
    </row>
    <row r="301" spans="2:15">
      <c r="B301" s="709"/>
      <c r="D301" s="711"/>
      <c r="E301" s="712"/>
      <c r="F301" s="712"/>
      <c r="G301" s="712"/>
      <c r="H301" s="713"/>
      <c r="I301" s="727" t="s">
        <v>223</v>
      </c>
      <c r="J301" s="724">
        <f t="shared" si="91"/>
        <v>18502087.599999998</v>
      </c>
      <c r="K301" s="725">
        <f t="shared" si="92"/>
        <v>3.3058668387550512</v>
      </c>
    </row>
    <row r="302" spans="2:15">
      <c r="B302" s="709"/>
      <c r="D302" s="711"/>
      <c r="E302" s="712"/>
      <c r="F302" s="712"/>
      <c r="G302" s="712"/>
      <c r="H302" s="713"/>
      <c r="I302" s="714" t="s">
        <v>224</v>
      </c>
      <c r="J302" s="724">
        <f t="shared" si="91"/>
        <v>18678460.850000001</v>
      </c>
      <c r="K302" s="725">
        <f t="shared" si="92"/>
        <v>3.069372733607878</v>
      </c>
      <c r="M302" s="728" t="s">
        <v>223</v>
      </c>
      <c r="N302" s="729">
        <f t="shared" ref="N302:N309" si="93">C199</f>
        <v>17221310.399999999</v>
      </c>
      <c r="O302" s="730"/>
    </row>
    <row r="303" spans="2:15">
      <c r="B303" s="709"/>
      <c r="D303" s="711"/>
      <c r="E303" s="712"/>
      <c r="F303" s="712"/>
      <c r="G303" s="712"/>
      <c r="H303" s="713"/>
      <c r="I303" s="717" t="s">
        <v>223</v>
      </c>
      <c r="J303" s="724">
        <f t="shared" si="91"/>
        <v>18915667.809999999</v>
      </c>
      <c r="K303" s="725">
        <f t="shared" si="92"/>
        <v>3.108425975527112</v>
      </c>
      <c r="M303" s="728" t="s">
        <v>225</v>
      </c>
      <c r="N303" s="729">
        <f t="shared" si="93"/>
        <v>17256395.449999999</v>
      </c>
      <c r="O303" s="730"/>
    </row>
    <row r="304" spans="2:15">
      <c r="B304" s="709"/>
      <c r="D304" s="711"/>
      <c r="E304" s="712"/>
      <c r="F304" s="712"/>
      <c r="G304" s="712"/>
      <c r="H304" s="718"/>
      <c r="I304" s="717" t="s">
        <v>232</v>
      </c>
      <c r="J304" s="724">
        <f t="shared" si="91"/>
        <v>19006990.190000001</v>
      </c>
      <c r="K304" s="725">
        <f t="shared" si="92"/>
        <v>3.1133313296305829</v>
      </c>
      <c r="M304" s="728" t="s">
        <v>225</v>
      </c>
      <c r="N304" s="729">
        <f t="shared" si="93"/>
        <v>17315187.559999999</v>
      </c>
      <c r="O304" s="730"/>
    </row>
    <row r="305" spans="2:15">
      <c r="B305" s="709"/>
      <c r="D305" s="711"/>
      <c r="E305" s="712"/>
      <c r="F305" s="712"/>
      <c r="G305" s="712"/>
      <c r="I305" s="727" t="s">
        <v>233</v>
      </c>
      <c r="J305" s="724">
        <f t="shared" si="91"/>
        <v>19042809.68</v>
      </c>
      <c r="K305" s="725">
        <f t="shared" si="92"/>
        <v>2.9935144293054492</v>
      </c>
      <c r="M305" s="728" t="s">
        <v>224</v>
      </c>
      <c r="N305" s="729">
        <f t="shared" si="93"/>
        <v>17180898.899999999</v>
      </c>
      <c r="O305" s="730"/>
    </row>
    <row r="306" spans="2:15">
      <c r="B306" s="709"/>
      <c r="D306" s="711"/>
      <c r="E306" s="712"/>
      <c r="F306" s="712"/>
      <c r="G306" s="712"/>
      <c r="I306" s="717" t="s">
        <v>224</v>
      </c>
      <c r="J306" s="724">
        <f t="shared" si="91"/>
        <v>18839813.769999996</v>
      </c>
      <c r="K306" s="725">
        <f t="shared" si="92"/>
        <v>2.8944532961826326</v>
      </c>
      <c r="M306" s="728" t="s">
        <v>227</v>
      </c>
      <c r="N306" s="729">
        <f t="shared" si="93"/>
        <v>17189815</v>
      </c>
      <c r="O306" s="730"/>
    </row>
    <row r="307" spans="2:15">
      <c r="B307" s="709"/>
      <c r="D307" s="711"/>
      <c r="E307" s="712"/>
      <c r="F307" s="712"/>
      <c r="G307" s="712"/>
      <c r="I307" s="717" t="s">
        <v>227</v>
      </c>
      <c r="J307" s="724">
        <f t="shared" si="91"/>
        <v>18862712.800000004</v>
      </c>
      <c r="K307" s="725">
        <f t="shared" si="92"/>
        <v>2.8716552885719011</v>
      </c>
      <c r="M307" s="728" t="s">
        <v>228</v>
      </c>
      <c r="N307" s="729">
        <f t="shared" si="93"/>
        <v>17221466.52</v>
      </c>
      <c r="O307" s="730"/>
    </row>
    <row r="308" spans="2:15">
      <c r="B308" s="709"/>
      <c r="D308" s="711"/>
      <c r="E308" s="712"/>
      <c r="F308" s="712"/>
      <c r="G308" s="712"/>
      <c r="I308" s="717" t="s">
        <v>228</v>
      </c>
      <c r="J308" s="724">
        <f t="shared" si="91"/>
        <v>18993072.809999999</v>
      </c>
      <c r="K308" s="725">
        <f t="shared" si="92"/>
        <v>3.052238918830426</v>
      </c>
      <c r="M308" s="728" t="s">
        <v>229</v>
      </c>
      <c r="N308" s="729">
        <f t="shared" si="93"/>
        <v>17223086.469999999</v>
      </c>
      <c r="O308" s="730"/>
    </row>
    <row r="309" spans="2:15">
      <c r="B309" s="709"/>
      <c r="D309" s="711"/>
      <c r="E309" s="712"/>
      <c r="F309" s="712"/>
      <c r="G309" s="712"/>
      <c r="I309" s="710" t="s">
        <v>229</v>
      </c>
      <c r="J309" s="724">
        <f t="shared" si="91"/>
        <v>18945624.190000001</v>
      </c>
      <c r="K309" s="725">
        <f t="shared" si="92"/>
        <v>2.8660819714835668</v>
      </c>
      <c r="M309" s="728" t="s">
        <v>230</v>
      </c>
      <c r="N309" s="729">
        <f t="shared" si="93"/>
        <v>17308400</v>
      </c>
      <c r="O309" s="730"/>
    </row>
    <row r="310" spans="2:15" ht="21.65" customHeight="1">
      <c r="B310" s="709"/>
      <c r="D310" s="711"/>
      <c r="E310" s="712"/>
      <c r="F310" s="712"/>
      <c r="G310" s="712"/>
      <c r="I310" s="710" t="s">
        <v>230</v>
      </c>
      <c r="J310" s="724">
        <f t="shared" si="91"/>
        <v>19024165.170000002</v>
      </c>
      <c r="K310" s="725">
        <f t="shared" si="92"/>
        <v>3.0550299244528816</v>
      </c>
    </row>
    <row r="311" spans="2:15">
      <c r="B311" s="709"/>
      <c r="D311" s="711"/>
      <c r="E311" s="712"/>
      <c r="F311" s="712"/>
      <c r="G311" s="712"/>
      <c r="I311" s="723" t="s">
        <v>221</v>
      </c>
      <c r="J311" s="720">
        <f t="shared" ref="J311:J322" si="94">C247</f>
        <v>18819300.09</v>
      </c>
      <c r="K311" s="721">
        <f t="shared" ref="K311:K322" si="95">G247</f>
        <v>2.9387833637504031</v>
      </c>
    </row>
    <row r="312" spans="2:15" ht="14.5" customHeight="1">
      <c r="B312" s="709"/>
      <c r="D312" s="711"/>
      <c r="E312" s="712"/>
      <c r="F312" s="712"/>
      <c r="G312" s="712"/>
      <c r="I312" s="714" t="s">
        <v>231</v>
      </c>
      <c r="J312" s="720">
        <f t="shared" si="94"/>
        <v>18888471.899999999</v>
      </c>
      <c r="K312" s="721">
        <f t="shared" si="95"/>
        <v>2.8586995619825188</v>
      </c>
    </row>
    <row r="313" spans="2:15">
      <c r="B313" s="709"/>
      <c r="D313" s="711"/>
      <c r="E313" s="712"/>
      <c r="F313" s="712"/>
      <c r="G313" s="712"/>
      <c r="I313" s="727" t="s">
        <v>223</v>
      </c>
      <c r="J313" s="720">
        <f t="shared" si="94"/>
        <v>19043576.329999998</v>
      </c>
      <c r="K313" s="721">
        <f t="shared" si="95"/>
        <v>2.9266358570262128</v>
      </c>
    </row>
    <row r="314" spans="2:15" ht="16.75" customHeight="1">
      <c r="B314" s="709"/>
      <c r="D314" s="711"/>
      <c r="E314" s="712"/>
      <c r="F314" s="712"/>
      <c r="G314" s="712"/>
      <c r="I314" s="714" t="s">
        <v>224</v>
      </c>
      <c r="J314" s="720">
        <f t="shared" si="94"/>
        <v>19230361.750000004</v>
      </c>
      <c r="K314" s="721">
        <f t="shared" si="95"/>
        <v>2.9547450640184962</v>
      </c>
    </row>
    <row r="315" spans="2:15">
      <c r="B315" s="709"/>
      <c r="D315" s="711"/>
      <c r="E315" s="712"/>
      <c r="F315" s="712"/>
      <c r="G315" s="712"/>
      <c r="I315" s="717" t="s">
        <v>223</v>
      </c>
      <c r="J315" s="720">
        <f t="shared" si="94"/>
        <v>19442113.454545431</v>
      </c>
      <c r="K315" s="721">
        <f t="shared" si="95"/>
        <v>2.7831195273323601</v>
      </c>
    </row>
    <row r="316" spans="2:15">
      <c r="B316" s="709"/>
      <c r="D316" s="711"/>
      <c r="E316" s="712"/>
      <c r="F316" s="712"/>
      <c r="G316" s="712"/>
      <c r="I316" s="717" t="s">
        <v>232</v>
      </c>
      <c r="J316" s="720">
        <f t="shared" si="94"/>
        <v>19517697.200000003</v>
      </c>
      <c r="K316" s="721">
        <f t="shared" si="95"/>
        <v>2.6869430924876099</v>
      </c>
    </row>
    <row r="317" spans="2:15">
      <c r="B317" s="709"/>
      <c r="D317" s="711"/>
      <c r="E317" s="712"/>
      <c r="F317" s="712"/>
      <c r="G317" s="712"/>
      <c r="I317" s="727" t="s">
        <v>233</v>
      </c>
      <c r="J317" s="720">
        <f t="shared" si="94"/>
        <v>19533210.73</v>
      </c>
      <c r="K317" s="721">
        <f t="shared" si="95"/>
        <v>2.5752557434581433</v>
      </c>
    </row>
    <row r="318" spans="2:15">
      <c r="B318" s="709"/>
      <c r="D318" s="711"/>
      <c r="E318" s="712"/>
      <c r="F318" s="712"/>
      <c r="G318" s="712"/>
      <c r="I318" s="717" t="s">
        <v>224</v>
      </c>
      <c r="J318" s="720">
        <f t="shared" si="94"/>
        <v>19320227.088095266</v>
      </c>
      <c r="K318" s="721">
        <f t="shared" si="95"/>
        <v>2.5499897396027649</v>
      </c>
    </row>
    <row r="319" spans="2:15">
      <c r="B319" s="709"/>
      <c r="D319" s="711"/>
      <c r="E319" s="712"/>
      <c r="F319" s="712"/>
      <c r="G319" s="712"/>
      <c r="I319" s="717" t="s">
        <v>227</v>
      </c>
      <c r="J319" s="720">
        <f t="shared" si="94"/>
        <v>19323451.469999999</v>
      </c>
      <c r="K319" s="721">
        <f t="shared" si="95"/>
        <v>2.4425896470204265</v>
      </c>
    </row>
    <row r="320" spans="2:15">
      <c r="B320" s="709"/>
      <c r="D320" s="711"/>
      <c r="E320" s="712"/>
      <c r="F320" s="712"/>
      <c r="G320" s="712"/>
      <c r="I320" s="717" t="s">
        <v>228</v>
      </c>
      <c r="J320" s="720">
        <f t="shared" si="94"/>
        <v>19429992.649999999</v>
      </c>
      <c r="K320" s="721">
        <f t="shared" si="95"/>
        <v>2.3004168118070822</v>
      </c>
    </row>
    <row r="321" spans="1:17">
      <c r="B321" s="709"/>
      <c r="D321" s="711"/>
      <c r="E321" s="712"/>
      <c r="F321" s="712"/>
      <c r="G321" s="712"/>
      <c r="I321" s="710" t="s">
        <v>229</v>
      </c>
      <c r="J321" s="720">
        <f t="shared" si="94"/>
        <v>19376878.449999999</v>
      </c>
      <c r="K321" s="721">
        <f t="shared" si="95"/>
        <v>2.2762736961056333</v>
      </c>
    </row>
    <row r="322" spans="1:17">
      <c r="B322" s="709"/>
      <c r="D322" s="711"/>
      <c r="E322" s="712"/>
      <c r="F322" s="712"/>
      <c r="G322" s="712"/>
      <c r="I322" s="710" t="s">
        <v>230</v>
      </c>
      <c r="J322" s="720">
        <f t="shared" si="94"/>
        <v>19408537.829999998</v>
      </c>
      <c r="K322" s="721">
        <f t="shared" si="95"/>
        <v>2.020444295795599</v>
      </c>
    </row>
    <row r="323" spans="1:17">
      <c r="B323" s="709"/>
      <c r="D323" s="711"/>
      <c r="E323" s="712"/>
      <c r="F323" s="712"/>
      <c r="G323" s="712"/>
      <c r="I323" s="723" t="s">
        <v>221</v>
      </c>
      <c r="J323" s="720">
        <f t="shared" ref="J323:J329" si="96">C260</f>
        <v>19164493.639999997</v>
      </c>
      <c r="K323" s="721">
        <f t="shared" ref="K323:K329" si="97">G260</f>
        <v>1.8342528592942813</v>
      </c>
    </row>
    <row r="324" spans="1:17">
      <c r="B324" s="709"/>
      <c r="D324" s="711"/>
      <c r="E324" s="712"/>
      <c r="F324" s="712"/>
      <c r="G324" s="712"/>
      <c r="I324" s="714" t="s">
        <v>231</v>
      </c>
      <c r="J324" s="720">
        <f t="shared" si="96"/>
        <v>19250228.949999999</v>
      </c>
      <c r="K324" s="721">
        <f t="shared" si="97"/>
        <v>1.9152266626714294</v>
      </c>
    </row>
    <row r="325" spans="1:17">
      <c r="B325" s="709"/>
      <c r="D325" s="711"/>
      <c r="E325" s="712"/>
      <c r="F325" s="712"/>
      <c r="G325" s="712"/>
      <c r="I325" s="640" t="s">
        <v>223</v>
      </c>
      <c r="J325" s="720">
        <f t="shared" si="96"/>
        <v>19006759.590909131</v>
      </c>
      <c r="K325" s="721">
        <f t="shared" si="97"/>
        <v>-0.19332891287268694</v>
      </c>
    </row>
    <row r="326" spans="1:17">
      <c r="B326" s="709"/>
      <c r="D326" s="711"/>
      <c r="E326" s="712"/>
      <c r="F326" s="712"/>
      <c r="G326" s="712"/>
      <c r="I326" s="640" t="s">
        <v>224</v>
      </c>
      <c r="J326" s="720">
        <f t="shared" si="96"/>
        <v>18458666.800000001</v>
      </c>
      <c r="K326" s="721">
        <f t="shared" si="97"/>
        <v>-4.0128987693120308</v>
      </c>
    </row>
    <row r="327" spans="1:17">
      <c r="B327" s="709"/>
      <c r="D327" s="711"/>
      <c r="E327" s="712"/>
      <c r="F327" s="712"/>
      <c r="G327" s="712"/>
      <c r="I327" s="640" t="s">
        <v>223</v>
      </c>
      <c r="J327" s="720">
        <f t="shared" si="96"/>
        <v>0</v>
      </c>
      <c r="K327" s="721">
        <f t="shared" si="97"/>
        <v>0</v>
      </c>
    </row>
    <row r="328" spans="1:17">
      <c r="B328" s="709"/>
      <c r="D328" s="711"/>
      <c r="E328" s="712"/>
      <c r="F328" s="712"/>
      <c r="G328" s="712"/>
      <c r="I328" s="640" t="s">
        <v>232</v>
      </c>
      <c r="J328" s="720">
        <f t="shared" si="96"/>
        <v>0</v>
      </c>
      <c r="K328" s="721">
        <f t="shared" si="97"/>
        <v>0</v>
      </c>
    </row>
    <row r="329" spans="1:17">
      <c r="B329" s="709"/>
      <c r="D329" s="711"/>
      <c r="E329" s="712"/>
      <c r="F329" s="712"/>
      <c r="G329" s="712"/>
      <c r="I329" s="640" t="s">
        <v>233</v>
      </c>
      <c r="J329" s="720">
        <f t="shared" si="96"/>
        <v>0</v>
      </c>
      <c r="K329" s="721">
        <f t="shared" si="97"/>
        <v>0</v>
      </c>
    </row>
    <row r="330" spans="1:17">
      <c r="B330" s="709"/>
      <c r="D330" s="711"/>
      <c r="E330" s="712"/>
      <c r="F330" s="712"/>
      <c r="G330" s="712"/>
      <c r="I330" s="640" t="s">
        <v>224</v>
      </c>
    </row>
    <row r="331" spans="1:17">
      <c r="B331" s="709"/>
      <c r="D331" s="711"/>
      <c r="E331" s="712"/>
      <c r="F331" s="712"/>
      <c r="G331" s="712"/>
      <c r="I331" s="640" t="s">
        <v>227</v>
      </c>
    </row>
    <row r="332" spans="1:17">
      <c r="B332" s="709"/>
      <c r="D332" s="711"/>
      <c r="E332" s="712"/>
      <c r="F332" s="712"/>
      <c r="G332" s="712"/>
      <c r="I332" s="640" t="s">
        <v>228</v>
      </c>
    </row>
    <row r="333" spans="1:17">
      <c r="B333" s="709"/>
      <c r="D333" s="711"/>
      <c r="E333" s="712"/>
      <c r="F333" s="712"/>
      <c r="I333" s="640" t="s">
        <v>229</v>
      </c>
    </row>
    <row r="334" spans="1:17">
      <c r="B334" s="709"/>
      <c r="D334" s="711"/>
      <c r="E334" s="712"/>
      <c r="F334" s="712"/>
      <c r="I334" s="640" t="s">
        <v>234</v>
      </c>
    </row>
    <row r="335" spans="1:17">
      <c r="B335" s="709"/>
      <c r="D335" s="711"/>
      <c r="E335" s="712"/>
      <c r="F335" s="712"/>
    </row>
    <row r="336" spans="1:17" s="408" customFormat="1">
      <c r="A336"/>
      <c r="B336" s="709"/>
      <c r="C336" s="638"/>
      <c r="D336" s="711"/>
      <c r="E336" s="712"/>
      <c r="F336" s="712"/>
      <c r="H336" s="639"/>
      <c r="I336" s="640"/>
      <c r="J336" s="640"/>
      <c r="K336"/>
      <c r="L336"/>
      <c r="M336"/>
      <c r="N336" s="641"/>
      <c r="O336"/>
      <c r="P336"/>
      <c r="Q336"/>
    </row>
    <row r="337" spans="1:17" s="408" customFormat="1">
      <c r="A337"/>
      <c r="B337" s="709"/>
      <c r="C337" s="638"/>
      <c r="D337" s="711"/>
      <c r="E337" s="712"/>
      <c r="F337" s="712"/>
      <c r="H337" s="639"/>
      <c r="I337" s="640"/>
      <c r="J337" s="640"/>
      <c r="K337"/>
      <c r="L337"/>
      <c r="M337"/>
      <c r="N337" s="641"/>
      <c r="O337"/>
      <c r="P337"/>
      <c r="Q337"/>
    </row>
    <row r="338" spans="1:17" s="408" customFormat="1">
      <c r="A338"/>
      <c r="B338" s="709"/>
      <c r="C338" s="638"/>
      <c r="D338" s="711"/>
      <c r="E338" s="712"/>
      <c r="F338" s="712"/>
      <c r="H338" s="639"/>
      <c r="I338" s="640"/>
      <c r="J338" s="640"/>
      <c r="K338"/>
      <c r="L338"/>
      <c r="M338"/>
      <c r="N338" s="641"/>
      <c r="O338"/>
      <c r="P338"/>
      <c r="Q338"/>
    </row>
    <row r="339" spans="1:17" s="408" customFormat="1">
      <c r="A339"/>
      <c r="B339" s="709"/>
      <c r="C339" s="638"/>
      <c r="D339" s="711"/>
      <c r="E339" s="712"/>
      <c r="F339" s="712"/>
      <c r="H339" s="639"/>
      <c r="I339" s="640"/>
      <c r="J339" s="640"/>
      <c r="K339"/>
      <c r="L339"/>
      <c r="M339"/>
      <c r="N339" s="641"/>
      <c r="O339"/>
      <c r="P339"/>
      <c r="Q339"/>
    </row>
    <row r="340" spans="1:17" s="408" customFormat="1">
      <c r="A340"/>
      <c r="B340" s="709"/>
      <c r="C340" s="638"/>
      <c r="D340" s="711"/>
      <c r="E340" s="712"/>
      <c r="F340" s="712"/>
      <c r="H340" s="639"/>
      <c r="I340" s="640"/>
      <c r="J340" s="640"/>
      <c r="K340"/>
      <c r="L340"/>
      <c r="M340"/>
      <c r="N340" s="641"/>
      <c r="O340"/>
      <c r="P340"/>
      <c r="Q340"/>
    </row>
    <row r="341" spans="1:17" s="408" customFormat="1">
      <c r="A341"/>
      <c r="B341" s="709"/>
      <c r="C341" s="638"/>
      <c r="D341" s="711"/>
      <c r="E341" s="712"/>
      <c r="F341" s="712"/>
      <c r="H341" s="639"/>
      <c r="I341" s="640"/>
      <c r="J341" s="640"/>
      <c r="K341"/>
      <c r="L341"/>
      <c r="M341"/>
      <c r="N341" s="641"/>
      <c r="O341"/>
      <c r="P341"/>
      <c r="Q341"/>
    </row>
    <row r="342" spans="1:17" s="408" customFormat="1">
      <c r="A342"/>
      <c r="B342" s="709"/>
      <c r="C342" s="638"/>
      <c r="D342" s="711"/>
      <c r="E342" s="712"/>
      <c r="F342" s="712"/>
      <c r="H342" s="639"/>
      <c r="I342" s="640"/>
      <c r="J342" s="640"/>
      <c r="K342"/>
      <c r="L342"/>
      <c r="M342"/>
      <c r="N342" s="641"/>
      <c r="O342"/>
      <c r="P342"/>
      <c r="Q342"/>
    </row>
    <row r="343" spans="1:17" s="408" customFormat="1">
      <c r="A343"/>
      <c r="B343" s="709"/>
      <c r="C343" s="638"/>
      <c r="D343" s="711"/>
      <c r="E343" s="712"/>
      <c r="F343" s="712"/>
      <c r="H343" s="639"/>
      <c r="I343" s="640"/>
      <c r="J343" s="640"/>
      <c r="K343"/>
      <c r="L343"/>
      <c r="M343"/>
      <c r="N343" s="641"/>
      <c r="O343"/>
      <c r="P343"/>
      <c r="Q343"/>
    </row>
    <row r="344" spans="1:17" s="408" customFormat="1">
      <c r="A344"/>
      <c r="B344" s="709"/>
      <c r="C344" s="638"/>
      <c r="D344" s="711"/>
      <c r="E344" s="712"/>
      <c r="F344" s="712"/>
      <c r="H344" s="639"/>
      <c r="I344" s="640"/>
      <c r="J344" s="640"/>
      <c r="K344"/>
      <c r="L344"/>
      <c r="M344"/>
      <c r="N344" s="641"/>
      <c r="O344"/>
      <c r="P344"/>
      <c r="Q344"/>
    </row>
    <row r="345" spans="1:17" s="408" customFormat="1">
      <c r="A345"/>
      <c r="B345" s="709"/>
      <c r="C345" s="638"/>
      <c r="D345" s="711"/>
      <c r="E345" s="712"/>
      <c r="F345" s="712"/>
      <c r="H345" s="639"/>
      <c r="I345" s="640"/>
      <c r="J345" s="640"/>
      <c r="K345"/>
      <c r="L345"/>
      <c r="M345"/>
      <c r="N345" s="641"/>
      <c r="O345"/>
      <c r="P345"/>
      <c r="Q345"/>
    </row>
    <row r="346" spans="1:17" s="408" customFormat="1">
      <c r="A346"/>
      <c r="B346" s="709"/>
      <c r="C346" s="638"/>
      <c r="D346" s="711"/>
      <c r="E346" s="712"/>
      <c r="F346" s="712"/>
      <c r="H346" s="639"/>
      <c r="I346" s="640"/>
      <c r="J346" s="640"/>
      <c r="K346"/>
      <c r="L346"/>
      <c r="M346"/>
      <c r="N346" s="641"/>
      <c r="O346"/>
      <c r="P346"/>
      <c r="Q346"/>
    </row>
    <row r="347" spans="1:17" s="408" customFormat="1">
      <c r="A347"/>
      <c r="B347" s="709"/>
      <c r="C347" s="638"/>
      <c r="D347" s="711"/>
      <c r="E347" s="712"/>
      <c r="F347" s="712"/>
      <c r="H347" s="639"/>
      <c r="I347" s="640"/>
      <c r="J347" s="640"/>
      <c r="K347"/>
      <c r="L347"/>
      <c r="M347"/>
      <c r="N347" s="641"/>
      <c r="O347"/>
      <c r="P347"/>
      <c r="Q347"/>
    </row>
    <row r="348" spans="1:17" s="408" customFormat="1">
      <c r="A348"/>
      <c r="B348" s="709"/>
      <c r="C348" s="638"/>
      <c r="D348" s="711"/>
      <c r="E348" s="712"/>
      <c r="F348" s="712"/>
      <c r="H348" s="639"/>
      <c r="I348" s="640"/>
      <c r="J348" s="640"/>
      <c r="K348"/>
      <c r="L348"/>
      <c r="M348"/>
      <c r="N348" s="641"/>
      <c r="O348"/>
      <c r="P348"/>
      <c r="Q348"/>
    </row>
    <row r="349" spans="1:17" s="408" customFormat="1">
      <c r="A349"/>
      <c r="B349" s="709"/>
      <c r="C349" s="638"/>
      <c r="D349" s="711"/>
      <c r="E349" s="712"/>
      <c r="F349" s="712"/>
      <c r="H349" s="639"/>
      <c r="I349" s="640"/>
      <c r="J349" s="640"/>
      <c r="K349"/>
      <c r="L349"/>
      <c r="M349"/>
      <c r="N349" s="641"/>
      <c r="O349"/>
      <c r="P349"/>
      <c r="Q349"/>
    </row>
    <row r="350" spans="1:17" s="408" customFormat="1">
      <c r="A350"/>
      <c r="B350" s="709"/>
      <c r="C350" s="638"/>
      <c r="D350" s="711"/>
      <c r="E350" s="712"/>
      <c r="F350" s="712"/>
      <c r="H350" s="639"/>
      <c r="I350" s="640"/>
      <c r="J350" s="640"/>
      <c r="K350"/>
      <c r="L350"/>
      <c r="M350"/>
      <c r="N350" s="641"/>
      <c r="O350"/>
      <c r="P350"/>
      <c r="Q350"/>
    </row>
    <row r="351" spans="1:17" s="408" customFormat="1">
      <c r="A351"/>
      <c r="B351" s="709"/>
      <c r="C351" s="638"/>
      <c r="D351" s="711"/>
      <c r="E351" s="712"/>
      <c r="F351" s="712"/>
      <c r="H351" s="639"/>
      <c r="I351" s="640"/>
      <c r="J351" s="640"/>
      <c r="K351"/>
      <c r="L351"/>
      <c r="M351"/>
      <c r="N351" s="641"/>
      <c r="O351"/>
      <c r="P351"/>
      <c r="Q351"/>
    </row>
    <row r="352" spans="1:17" s="408" customFormat="1">
      <c r="A352"/>
      <c r="B352" s="709"/>
      <c r="C352" s="638"/>
      <c r="D352" s="711"/>
      <c r="E352" s="712"/>
      <c r="F352" s="712"/>
      <c r="H352" s="639"/>
      <c r="I352" s="640"/>
      <c r="J352" s="640"/>
      <c r="K352"/>
      <c r="L352"/>
      <c r="M352"/>
      <c r="N352" s="641"/>
      <c r="O352"/>
      <c r="P352"/>
      <c r="Q352"/>
    </row>
    <row r="353" spans="1:17" s="408" customFormat="1">
      <c r="A353"/>
      <c r="B353" s="709"/>
      <c r="C353" s="638"/>
      <c r="D353" s="711"/>
      <c r="E353" s="712"/>
      <c r="F353" s="712"/>
      <c r="H353" s="639"/>
      <c r="I353" s="640"/>
      <c r="J353" s="640"/>
      <c r="K353"/>
      <c r="L353"/>
      <c r="M353"/>
      <c r="N353" s="641"/>
      <c r="O353"/>
      <c r="P353"/>
      <c r="Q353"/>
    </row>
    <row r="354" spans="1:17" s="408" customFormat="1">
      <c r="A354"/>
      <c r="B354" s="709"/>
      <c r="C354" s="638"/>
      <c r="D354" s="711"/>
      <c r="E354" s="712"/>
      <c r="F354" s="712"/>
      <c r="H354" s="639"/>
      <c r="I354" s="640"/>
      <c r="J354" s="640"/>
      <c r="K354"/>
      <c r="L354"/>
      <c r="M354"/>
      <c r="N354" s="641"/>
      <c r="O354"/>
      <c r="P354"/>
      <c r="Q354"/>
    </row>
    <row r="355" spans="1:17" s="408" customFormat="1">
      <c r="A355"/>
      <c r="B355" s="709"/>
      <c r="C355" s="638"/>
      <c r="D355" s="711"/>
      <c r="E355" s="712"/>
      <c r="F355" s="712"/>
      <c r="H355" s="639"/>
      <c r="I355" s="640"/>
      <c r="J355" s="640"/>
      <c r="K355"/>
      <c r="L355"/>
      <c r="M355"/>
      <c r="N355" s="641"/>
      <c r="O355"/>
      <c r="P355"/>
      <c r="Q355"/>
    </row>
    <row r="356" spans="1:17" s="408" customFormat="1" hidden="1">
      <c r="A356"/>
      <c r="B356" s="709"/>
      <c r="C356" s="638"/>
      <c r="D356" s="711"/>
      <c r="E356" s="712"/>
      <c r="F356" s="712"/>
      <c r="H356" s="639"/>
      <c r="I356" s="640"/>
      <c r="J356" s="640"/>
      <c r="K356"/>
      <c r="L356"/>
      <c r="M356"/>
      <c r="N356" s="641"/>
      <c r="O356"/>
      <c r="P356"/>
      <c r="Q356"/>
    </row>
    <row r="357" spans="1:17" s="408" customFormat="1" hidden="1">
      <c r="A357"/>
      <c r="B357" s="709"/>
      <c r="C357" s="638"/>
      <c r="D357" s="711"/>
      <c r="E357" s="712"/>
      <c r="F357" s="712"/>
      <c r="H357" s="639"/>
      <c r="I357" s="640"/>
      <c r="J357" s="640"/>
      <c r="K357"/>
      <c r="L357"/>
      <c r="M357"/>
      <c r="N357" s="641"/>
      <c r="O357"/>
      <c r="P357"/>
      <c r="Q357"/>
    </row>
    <row r="358" spans="1:17" s="408" customFormat="1" hidden="1">
      <c r="A358"/>
      <c r="B358" s="709"/>
      <c r="C358" s="638"/>
      <c r="D358" s="711"/>
      <c r="E358" s="712"/>
      <c r="F358" s="712"/>
      <c r="H358" s="639"/>
      <c r="I358" s="640"/>
      <c r="J358" s="640"/>
      <c r="K358"/>
      <c r="L358"/>
      <c r="M358"/>
      <c r="N358" s="641"/>
      <c r="O358"/>
      <c r="P358"/>
      <c r="Q358"/>
    </row>
    <row r="359" spans="1:17" s="408" customFormat="1" hidden="1">
      <c r="A359"/>
      <c r="B359" s="709"/>
      <c r="C359" s="638"/>
      <c r="D359" s="711"/>
      <c r="E359" s="712"/>
      <c r="F359" s="712"/>
      <c r="H359" s="639"/>
      <c r="I359" s="640"/>
      <c r="J359" s="640"/>
      <c r="K359"/>
      <c r="L359"/>
      <c r="M359"/>
      <c r="N359" s="641"/>
      <c r="O359"/>
      <c r="P359"/>
      <c r="Q359"/>
    </row>
    <row r="360" spans="1:17" s="408" customFormat="1" hidden="1">
      <c r="A360"/>
      <c r="B360" s="709"/>
      <c r="C360" s="638"/>
      <c r="D360" s="711"/>
      <c r="E360" s="712"/>
      <c r="F360" s="712"/>
      <c r="H360" s="639"/>
      <c r="I360" s="640"/>
      <c r="J360" s="640"/>
      <c r="K360"/>
      <c r="L360"/>
      <c r="M360"/>
      <c r="N360" s="641"/>
      <c r="O360"/>
      <c r="P360"/>
      <c r="Q360"/>
    </row>
    <row r="361" spans="1:17" s="408" customFormat="1" hidden="1">
      <c r="A361"/>
      <c r="B361" s="709"/>
      <c r="C361" s="638"/>
      <c r="D361" s="711"/>
      <c r="E361" s="712"/>
      <c r="F361" s="712"/>
      <c r="H361" s="639"/>
      <c r="I361" s="640"/>
      <c r="J361" s="640"/>
      <c r="K361"/>
      <c r="L361"/>
      <c r="M361"/>
      <c r="N361" s="641"/>
      <c r="O361"/>
      <c r="P361"/>
      <c r="Q361"/>
    </row>
    <row r="362" spans="1:17" s="408" customFormat="1" hidden="1">
      <c r="A362"/>
      <c r="B362" s="709"/>
      <c r="C362" s="638"/>
      <c r="D362" s="711"/>
      <c r="E362" s="712"/>
      <c r="F362" s="712"/>
      <c r="H362" s="639"/>
      <c r="I362" s="640"/>
      <c r="J362" s="640"/>
      <c r="K362"/>
      <c r="L362"/>
      <c r="M362"/>
      <c r="N362" s="641"/>
      <c r="O362"/>
      <c r="P362"/>
      <c r="Q362"/>
    </row>
    <row r="363" spans="1:17" s="408" customFormat="1" hidden="1">
      <c r="A363"/>
      <c r="B363" s="709"/>
      <c r="C363" s="638"/>
      <c r="D363" s="711"/>
      <c r="E363" s="712"/>
      <c r="F363" s="712"/>
      <c r="H363" s="639"/>
      <c r="I363" s="640"/>
      <c r="J363" s="640"/>
      <c r="K363"/>
      <c r="L363"/>
      <c r="M363"/>
      <c r="N363" s="641"/>
      <c r="O363"/>
      <c r="P363"/>
      <c r="Q363"/>
    </row>
    <row r="364" spans="1:17" s="408" customFormat="1" hidden="1">
      <c r="A364"/>
      <c r="B364" s="709"/>
      <c r="C364" s="638"/>
      <c r="D364" s="711"/>
      <c r="E364" s="712"/>
      <c r="F364" s="712"/>
      <c r="H364" s="639"/>
      <c r="I364" s="640"/>
      <c r="J364" s="640"/>
      <c r="K364"/>
      <c r="L364"/>
      <c r="M364"/>
      <c r="N364" s="641"/>
      <c r="O364"/>
      <c r="P364"/>
      <c r="Q364"/>
    </row>
    <row r="365" spans="1:17" s="408" customFormat="1" hidden="1">
      <c r="A365"/>
      <c r="B365" s="709"/>
      <c r="C365" s="638"/>
      <c r="D365" s="711"/>
      <c r="E365" s="712"/>
      <c r="F365" s="712"/>
      <c r="H365" s="639"/>
      <c r="I365" s="640"/>
      <c r="J365" s="640"/>
      <c r="K365"/>
      <c r="L365"/>
      <c r="M365"/>
      <c r="N365" s="641"/>
      <c r="O365"/>
      <c r="P365"/>
      <c r="Q365"/>
    </row>
    <row r="366" spans="1:17" s="408" customFormat="1" hidden="1">
      <c r="A366"/>
      <c r="B366" s="709"/>
      <c r="C366" s="638"/>
      <c r="D366" s="711"/>
      <c r="E366" s="712"/>
      <c r="F366" s="712"/>
      <c r="H366" s="639"/>
      <c r="I366" s="640"/>
      <c r="J366" s="640"/>
      <c r="K366"/>
      <c r="L366"/>
      <c r="M366"/>
      <c r="N366" s="641"/>
      <c r="O366"/>
      <c r="P366"/>
      <c r="Q366"/>
    </row>
    <row r="367" spans="1:17" s="408" customFormat="1" hidden="1">
      <c r="A367"/>
      <c r="B367" s="709"/>
      <c r="C367" s="638"/>
      <c r="D367" s="711"/>
      <c r="E367" s="712"/>
      <c r="F367" s="712"/>
      <c r="H367" s="639"/>
      <c r="I367" s="640"/>
      <c r="J367" s="640"/>
      <c r="K367"/>
      <c r="L367"/>
      <c r="M367"/>
      <c r="N367" s="641"/>
      <c r="O367"/>
      <c r="P367"/>
      <c r="Q367"/>
    </row>
    <row r="368" spans="1:17" s="408" customFormat="1" hidden="1">
      <c r="A368"/>
      <c r="B368" s="709"/>
      <c r="C368" s="638"/>
      <c r="D368" s="711"/>
      <c r="E368" s="712"/>
      <c r="F368" s="712"/>
      <c r="H368" s="639"/>
      <c r="I368" s="640"/>
      <c r="J368" s="640"/>
      <c r="K368"/>
      <c r="L368"/>
      <c r="M368"/>
      <c r="N368" s="641"/>
      <c r="O368"/>
      <c r="P368"/>
      <c r="Q368"/>
    </row>
    <row r="369" spans="1:17" s="408" customFormat="1" hidden="1">
      <c r="A369"/>
      <c r="B369" s="709"/>
      <c r="C369" s="638"/>
      <c r="D369" s="711"/>
      <c r="E369" s="712"/>
      <c r="F369" s="712"/>
      <c r="H369" s="639"/>
      <c r="I369" s="640"/>
      <c r="J369" s="640"/>
      <c r="K369"/>
      <c r="L369"/>
      <c r="M369"/>
      <c r="N369" s="641"/>
      <c r="O369"/>
      <c r="P369"/>
      <c r="Q369"/>
    </row>
    <row r="370" spans="1:17" s="408" customFormat="1" hidden="1">
      <c r="A370"/>
      <c r="B370" s="709"/>
      <c r="C370" s="638"/>
      <c r="D370" s="711"/>
      <c r="E370" s="712"/>
      <c r="F370" s="712"/>
      <c r="H370" s="639"/>
      <c r="I370" s="640"/>
      <c r="J370" s="640"/>
      <c r="K370"/>
      <c r="L370"/>
      <c r="M370"/>
      <c r="N370" s="641"/>
      <c r="O370"/>
      <c r="P370"/>
      <c r="Q370"/>
    </row>
    <row r="371" spans="1:17" s="408" customFormat="1" hidden="1">
      <c r="A371"/>
      <c r="B371" s="709"/>
      <c r="C371" s="638"/>
      <c r="D371" s="711"/>
      <c r="E371" s="712"/>
      <c r="F371" s="712"/>
      <c r="H371" s="639"/>
      <c r="I371" s="640"/>
      <c r="J371" s="640"/>
      <c r="K371"/>
      <c r="L371"/>
      <c r="M371"/>
      <c r="N371" s="641"/>
      <c r="O371"/>
      <c r="P371"/>
      <c r="Q371"/>
    </row>
    <row r="372" spans="1:17" s="408" customFormat="1" hidden="1">
      <c r="A372"/>
      <c r="B372" s="709"/>
      <c r="C372" s="638"/>
      <c r="D372" s="711"/>
      <c r="E372" s="712"/>
      <c r="F372" s="712"/>
      <c r="H372" s="639"/>
      <c r="I372" s="640"/>
      <c r="J372" s="640"/>
      <c r="K372"/>
      <c r="L372"/>
      <c r="M372"/>
      <c r="N372" s="641"/>
      <c r="O372"/>
      <c r="P372"/>
      <c r="Q372"/>
    </row>
    <row r="373" spans="1:17" s="408" customFormat="1" hidden="1">
      <c r="A373"/>
      <c r="B373" s="709"/>
      <c r="C373" s="638"/>
      <c r="D373" s="711"/>
      <c r="E373" s="712"/>
      <c r="F373" s="712"/>
      <c r="H373" s="639"/>
      <c r="I373" s="640"/>
      <c r="J373" s="640"/>
      <c r="K373"/>
      <c r="L373"/>
      <c r="M373"/>
      <c r="N373" s="641"/>
      <c r="O373"/>
      <c r="P373"/>
      <c r="Q373"/>
    </row>
    <row r="374" spans="1:17" s="408" customFormat="1" hidden="1">
      <c r="A374"/>
      <c r="B374" s="709"/>
      <c r="C374" s="638"/>
      <c r="D374" s="711"/>
      <c r="E374" s="712"/>
      <c r="F374" s="712"/>
      <c r="H374" s="639"/>
      <c r="I374" s="640"/>
      <c r="J374" s="640"/>
      <c r="K374"/>
      <c r="L374"/>
      <c r="M374"/>
      <c r="N374" s="641"/>
      <c r="O374"/>
      <c r="P374"/>
      <c r="Q374"/>
    </row>
    <row r="375" spans="1:17" s="408" customFormat="1" hidden="1">
      <c r="A375"/>
      <c r="B375" s="709"/>
      <c r="C375" s="638"/>
      <c r="D375" s="711"/>
      <c r="E375" s="712"/>
      <c r="F375" s="712"/>
      <c r="H375" s="639"/>
      <c r="I375" s="640"/>
      <c r="J375" s="640"/>
      <c r="K375"/>
      <c r="L375"/>
      <c r="M375"/>
      <c r="N375" s="641"/>
      <c r="O375"/>
      <c r="P375"/>
      <c r="Q375"/>
    </row>
    <row r="376" spans="1:17" s="408" customFormat="1" hidden="1">
      <c r="A376"/>
      <c r="B376" s="709"/>
      <c r="C376" s="638"/>
      <c r="D376" s="711"/>
      <c r="E376" s="712"/>
      <c r="F376" s="712"/>
      <c r="H376" s="639"/>
      <c r="I376" s="640"/>
      <c r="J376" s="640"/>
      <c r="K376"/>
      <c r="L376"/>
      <c r="M376"/>
      <c r="N376" s="641"/>
      <c r="O376"/>
      <c r="P376"/>
      <c r="Q376"/>
    </row>
    <row r="377" spans="1:17" s="408" customFormat="1" hidden="1">
      <c r="A377"/>
      <c r="B377" s="709"/>
      <c r="C377" s="638"/>
      <c r="D377" s="711"/>
      <c r="E377" s="712"/>
      <c r="F377" s="712"/>
      <c r="H377" s="639"/>
      <c r="I377" s="640"/>
      <c r="J377" s="640"/>
      <c r="K377"/>
      <c r="L377"/>
      <c r="M377"/>
      <c r="N377" s="641"/>
      <c r="O377"/>
      <c r="P377"/>
      <c r="Q377"/>
    </row>
    <row r="378" spans="1:17" s="408" customFormat="1" hidden="1">
      <c r="A378"/>
      <c r="B378" s="709"/>
      <c r="C378" s="638"/>
      <c r="D378" s="711"/>
      <c r="E378" s="712"/>
      <c r="F378" s="712"/>
      <c r="H378" s="639"/>
      <c r="I378" s="640"/>
      <c r="J378" s="640"/>
      <c r="K378"/>
      <c r="L378"/>
      <c r="M378"/>
      <c r="N378" s="641"/>
      <c r="O378"/>
      <c r="P378"/>
      <c r="Q378"/>
    </row>
    <row r="379" spans="1:17" s="408" customFormat="1" hidden="1">
      <c r="A379"/>
      <c r="B379" s="709"/>
      <c r="C379" s="638"/>
      <c r="D379" s="711"/>
      <c r="E379" s="712"/>
      <c r="F379" s="712"/>
      <c r="H379" s="639"/>
      <c r="I379" s="640"/>
      <c r="J379" s="640"/>
      <c r="K379"/>
      <c r="L379"/>
      <c r="M379"/>
      <c r="N379" s="641"/>
      <c r="O379"/>
      <c r="P379"/>
      <c r="Q379"/>
    </row>
    <row r="380" spans="1:17" s="408" customFormat="1" hidden="1">
      <c r="A380"/>
      <c r="B380" s="709"/>
      <c r="C380" s="638"/>
      <c r="D380" s="711"/>
      <c r="E380" s="712"/>
      <c r="F380" s="712"/>
      <c r="H380" s="639"/>
      <c r="I380" s="640"/>
      <c r="J380" s="640"/>
      <c r="K380"/>
      <c r="L380"/>
      <c r="M380"/>
      <c r="N380" s="641"/>
      <c r="O380"/>
      <c r="P380"/>
      <c r="Q380"/>
    </row>
    <row r="381" spans="1:17" s="408" customFormat="1" hidden="1">
      <c r="A381"/>
      <c r="B381" s="709"/>
      <c r="C381" s="638"/>
      <c r="D381" s="711"/>
      <c r="E381" s="712"/>
      <c r="F381" s="712"/>
      <c r="H381" s="639"/>
      <c r="I381" s="640"/>
      <c r="J381" s="640"/>
      <c r="K381"/>
      <c r="L381"/>
      <c r="M381"/>
      <c r="N381" s="641"/>
      <c r="O381"/>
      <c r="P381"/>
      <c r="Q381"/>
    </row>
    <row r="382" spans="1:17" s="408" customFormat="1" hidden="1">
      <c r="A382"/>
      <c r="B382" s="709"/>
      <c r="C382" s="638"/>
      <c r="D382" s="711"/>
      <c r="E382" s="712"/>
      <c r="F382" s="712"/>
      <c r="H382" s="639"/>
      <c r="I382" s="640"/>
      <c r="J382" s="640"/>
      <c r="K382"/>
      <c r="L382"/>
      <c r="M382"/>
      <c r="N382" s="641"/>
      <c r="O382"/>
      <c r="P382"/>
      <c r="Q382"/>
    </row>
    <row r="383" spans="1:17" s="408" customFormat="1" hidden="1">
      <c r="A383"/>
      <c r="B383" s="709"/>
      <c r="C383" s="638"/>
      <c r="D383" s="711"/>
      <c r="E383" s="712"/>
      <c r="F383" s="712"/>
      <c r="H383" s="639"/>
      <c r="I383" s="640"/>
      <c r="J383" s="640"/>
      <c r="K383"/>
      <c r="L383"/>
      <c r="M383"/>
      <c r="N383" s="641"/>
      <c r="O383"/>
      <c r="P383"/>
      <c r="Q383"/>
    </row>
    <row r="384" spans="1:17" s="408" customFormat="1" hidden="1">
      <c r="A384"/>
      <c r="B384" s="709"/>
      <c r="C384" s="638"/>
      <c r="D384" s="711"/>
      <c r="E384" s="712"/>
      <c r="F384" s="712"/>
      <c r="H384" s="639"/>
      <c r="I384" s="640"/>
      <c r="J384" s="640"/>
      <c r="K384"/>
      <c r="L384"/>
      <c r="M384"/>
      <c r="N384" s="641"/>
      <c r="O384"/>
      <c r="P384"/>
      <c r="Q384"/>
    </row>
    <row r="385" spans="1:17" s="408" customFormat="1" hidden="1">
      <c r="A385"/>
      <c r="B385" s="709"/>
      <c r="C385" s="638"/>
      <c r="D385" s="711"/>
      <c r="E385" s="712"/>
      <c r="F385" s="712"/>
      <c r="H385" s="639"/>
      <c r="I385" s="640"/>
      <c r="J385" s="640"/>
      <c r="K385"/>
      <c r="L385"/>
      <c r="M385"/>
      <c r="N385" s="641"/>
      <c r="O385"/>
      <c r="P385"/>
      <c r="Q385"/>
    </row>
    <row r="386" spans="1:17" s="408" customFormat="1" hidden="1">
      <c r="A386"/>
      <c r="B386" s="709"/>
      <c r="C386" s="638"/>
      <c r="D386" s="711"/>
      <c r="E386" s="712"/>
      <c r="F386" s="712"/>
      <c r="H386" s="639"/>
      <c r="I386" s="640"/>
      <c r="J386" s="640"/>
      <c r="K386"/>
      <c r="L386"/>
      <c r="M386"/>
      <c r="N386" s="641"/>
      <c r="O386"/>
      <c r="P386"/>
      <c r="Q386"/>
    </row>
    <row r="387" spans="1:17" s="408" customFormat="1" hidden="1">
      <c r="A387"/>
      <c r="B387" s="709"/>
      <c r="C387" s="638"/>
      <c r="D387" s="711"/>
      <c r="E387" s="712"/>
      <c r="F387" s="712"/>
      <c r="H387" s="639"/>
      <c r="I387" s="640"/>
      <c r="J387" s="640"/>
      <c r="K387"/>
      <c r="L387"/>
      <c r="M387"/>
      <c r="N387" s="641"/>
      <c r="O387"/>
      <c r="P387"/>
      <c r="Q387"/>
    </row>
    <row r="388" spans="1:17" s="408" customFormat="1" hidden="1">
      <c r="A388"/>
      <c r="B388" s="709"/>
      <c r="C388" s="638"/>
      <c r="D388" s="711"/>
      <c r="E388" s="712"/>
      <c r="F388" s="712"/>
      <c r="H388" s="639"/>
      <c r="I388" s="640"/>
      <c r="J388" s="640"/>
      <c r="K388"/>
      <c r="L388"/>
      <c r="M388"/>
      <c r="N388" s="641"/>
      <c r="O388"/>
      <c r="P388"/>
      <c r="Q388"/>
    </row>
    <row r="389" spans="1:17" s="408" customFormat="1" hidden="1">
      <c r="A389"/>
      <c r="B389" s="709"/>
      <c r="C389" s="638"/>
      <c r="D389" s="711"/>
      <c r="E389" s="712"/>
      <c r="F389" s="712"/>
      <c r="H389" s="639"/>
      <c r="I389" s="640"/>
      <c r="J389" s="640"/>
      <c r="K389"/>
      <c r="L389"/>
      <c r="M389"/>
      <c r="N389" s="641"/>
      <c r="O389"/>
      <c r="P389"/>
      <c r="Q389"/>
    </row>
    <row r="390" spans="1:17" s="408" customFormat="1" hidden="1">
      <c r="A390"/>
      <c r="B390" s="709"/>
      <c r="C390" s="638"/>
      <c r="D390" s="711"/>
      <c r="E390" s="712"/>
      <c r="F390" s="712"/>
      <c r="H390" s="639"/>
      <c r="I390" s="640"/>
      <c r="J390" s="640"/>
      <c r="K390"/>
      <c r="L390"/>
      <c r="M390"/>
      <c r="N390" s="641"/>
      <c r="O390"/>
      <c r="P390"/>
      <c r="Q390"/>
    </row>
    <row r="391" spans="1:17" s="408" customFormat="1" hidden="1">
      <c r="A391"/>
      <c r="B391" s="709"/>
      <c r="C391" s="638"/>
      <c r="D391" s="711"/>
      <c r="E391" s="712"/>
      <c r="F391" s="712"/>
      <c r="H391" s="639"/>
      <c r="I391" s="640"/>
      <c r="J391" s="640"/>
      <c r="K391"/>
      <c r="L391"/>
      <c r="M391"/>
      <c r="N391" s="641"/>
      <c r="O391"/>
      <c r="P391"/>
      <c r="Q391"/>
    </row>
    <row r="392" spans="1:17" s="408" customFormat="1" hidden="1">
      <c r="A392"/>
      <c r="B392" s="709"/>
      <c r="C392" s="638"/>
      <c r="D392" s="711"/>
      <c r="E392" s="712"/>
      <c r="F392" s="712"/>
      <c r="H392" s="639"/>
      <c r="I392" s="640"/>
      <c r="J392" s="640"/>
      <c r="K392"/>
      <c r="L392"/>
      <c r="M392"/>
      <c r="N392" s="641"/>
      <c r="O392"/>
      <c r="P392"/>
      <c r="Q392"/>
    </row>
    <row r="393" spans="1:17" s="408" customFormat="1" hidden="1">
      <c r="A393"/>
      <c r="B393" s="709"/>
      <c r="C393" s="638"/>
      <c r="D393" s="711"/>
      <c r="E393" s="712"/>
      <c r="F393" s="712"/>
      <c r="H393" s="639"/>
      <c r="I393" s="640"/>
      <c r="J393" s="640"/>
      <c r="K393"/>
      <c r="L393"/>
      <c r="M393"/>
      <c r="N393" s="641"/>
      <c r="O393"/>
      <c r="P393"/>
      <c r="Q393"/>
    </row>
    <row r="394" spans="1:17" s="408" customFormat="1" hidden="1">
      <c r="A394"/>
      <c r="B394" s="709"/>
      <c r="C394" s="638"/>
      <c r="D394" s="711"/>
      <c r="E394" s="712"/>
      <c r="F394" s="712"/>
      <c r="H394" s="639"/>
      <c r="I394" s="640"/>
      <c r="J394" s="640"/>
      <c r="K394"/>
      <c r="L394"/>
      <c r="M394"/>
      <c r="N394" s="641"/>
      <c r="O394"/>
      <c r="P394"/>
      <c r="Q394"/>
    </row>
    <row r="395" spans="1:17" s="408" customFormat="1" hidden="1">
      <c r="A395"/>
      <c r="B395" s="709"/>
      <c r="C395" s="638"/>
      <c r="D395" s="711"/>
      <c r="E395" s="712"/>
      <c r="F395" s="712"/>
      <c r="H395" s="639"/>
      <c r="I395" s="640"/>
      <c r="J395" s="640"/>
      <c r="K395"/>
      <c r="L395"/>
      <c r="M395"/>
      <c r="N395" s="641"/>
      <c r="O395"/>
      <c r="P395"/>
      <c r="Q395"/>
    </row>
    <row r="396" spans="1:17" s="408" customFormat="1">
      <c r="A396"/>
      <c r="B396" s="709"/>
      <c r="C396" s="638"/>
      <c r="D396" s="711"/>
      <c r="E396" s="712"/>
      <c r="F396" s="712"/>
      <c r="H396" s="639"/>
      <c r="I396" s="640"/>
      <c r="J396" s="640"/>
      <c r="K396"/>
      <c r="L396"/>
      <c r="M396"/>
      <c r="N396" s="641"/>
      <c r="O396"/>
      <c r="P396"/>
      <c r="Q396"/>
    </row>
    <row r="397" spans="1:17" s="408" customFormat="1">
      <c r="A397"/>
      <c r="B397" s="709"/>
      <c r="C397" s="638"/>
      <c r="D397" s="711"/>
      <c r="E397" s="712"/>
      <c r="F397" s="712"/>
      <c r="H397" s="639"/>
      <c r="I397" s="640"/>
      <c r="J397" s="640"/>
      <c r="K397"/>
      <c r="L397"/>
      <c r="M397"/>
      <c r="N397" s="641"/>
      <c r="O397"/>
      <c r="P397"/>
      <c r="Q397"/>
    </row>
    <row r="398" spans="1:17" s="408" customFormat="1">
      <c r="A398"/>
      <c r="B398" s="709"/>
      <c r="C398" s="638"/>
      <c r="D398" s="711"/>
      <c r="E398" s="712"/>
      <c r="F398" s="712"/>
      <c r="H398" s="639"/>
      <c r="I398" s="640"/>
      <c r="J398" s="640"/>
      <c r="K398"/>
      <c r="L398"/>
      <c r="M398"/>
      <c r="N398" s="641"/>
      <c r="O398"/>
      <c r="P398"/>
      <c r="Q398"/>
    </row>
    <row r="399" spans="1:17" s="408" customFormat="1">
      <c r="A399"/>
      <c r="B399" s="709"/>
      <c r="C399" s="638"/>
      <c r="D399" s="711"/>
      <c r="E399" s="712"/>
      <c r="F399" s="712"/>
      <c r="H399" s="639"/>
      <c r="I399" s="640"/>
      <c r="J399" s="640"/>
      <c r="K399"/>
      <c r="L399"/>
      <c r="M399"/>
      <c r="N399" s="641"/>
      <c r="O399"/>
      <c r="P399"/>
      <c r="Q399"/>
    </row>
    <row r="400" spans="1:17" s="408" customFormat="1">
      <c r="A400"/>
      <c r="B400" s="709"/>
      <c r="C400" s="638"/>
      <c r="D400" s="711"/>
      <c r="E400" s="712"/>
      <c r="F400" s="712"/>
      <c r="H400" s="639"/>
      <c r="I400" s="640"/>
      <c r="J400" s="640"/>
      <c r="K400"/>
      <c r="L400"/>
      <c r="M400"/>
      <c r="N400" s="641"/>
      <c r="O400"/>
      <c r="P400"/>
      <c r="Q400"/>
    </row>
    <row r="401" spans="1:17" s="408" customFormat="1">
      <c r="A401"/>
      <c r="B401" s="709"/>
      <c r="C401" s="638"/>
      <c r="D401" s="711"/>
      <c r="E401" s="712"/>
      <c r="F401" s="712"/>
      <c r="H401" s="639"/>
      <c r="I401" s="640"/>
      <c r="J401" s="640"/>
      <c r="K401"/>
      <c r="L401"/>
      <c r="M401"/>
      <c r="N401" s="641"/>
      <c r="O401"/>
      <c r="P401"/>
      <c r="Q401"/>
    </row>
    <row r="402" spans="1:17" s="408" customFormat="1">
      <c r="A402"/>
      <c r="B402" s="709"/>
      <c r="C402" s="638"/>
      <c r="D402" s="711"/>
      <c r="E402" s="712"/>
      <c r="F402" s="712"/>
      <c r="H402" s="639"/>
      <c r="I402" s="640"/>
      <c r="J402" s="640"/>
      <c r="K402"/>
      <c r="L402"/>
      <c r="M402"/>
      <c r="N402" s="641"/>
      <c r="O402"/>
      <c r="P402"/>
      <c r="Q402"/>
    </row>
    <row r="403" spans="1:17" s="408" customFormat="1">
      <c r="A403"/>
      <c r="B403" s="709"/>
      <c r="C403" s="638"/>
      <c r="D403" s="711"/>
      <c r="E403" s="712"/>
      <c r="F403" s="712"/>
      <c r="H403" s="639"/>
      <c r="I403" s="640"/>
      <c r="J403" s="640"/>
      <c r="K403"/>
      <c r="L403"/>
      <c r="M403"/>
      <c r="N403" s="641"/>
      <c r="O403"/>
      <c r="P403"/>
      <c r="Q403"/>
    </row>
    <row r="404" spans="1:17" s="408" customFormat="1">
      <c r="A404"/>
      <c r="B404" s="709"/>
      <c r="C404" s="638"/>
      <c r="D404" s="711"/>
      <c r="E404" s="712"/>
      <c r="F404" s="712"/>
      <c r="H404" s="639"/>
      <c r="I404" s="640"/>
      <c r="J404" s="640"/>
      <c r="K404"/>
      <c r="L404"/>
      <c r="M404"/>
      <c r="N404" s="641"/>
      <c r="O404"/>
      <c r="P404"/>
      <c r="Q404"/>
    </row>
    <row r="405" spans="1:17" s="408" customFormat="1">
      <c r="A405"/>
      <c r="B405" s="709"/>
      <c r="C405" s="638"/>
      <c r="D405" s="711"/>
      <c r="E405" s="712"/>
      <c r="F405" s="712"/>
      <c r="H405" s="639"/>
      <c r="I405" s="640"/>
      <c r="J405" s="640"/>
      <c r="K405"/>
      <c r="L405"/>
      <c r="M405"/>
      <c r="N405" s="641"/>
      <c r="O405"/>
      <c r="P405"/>
      <c r="Q405"/>
    </row>
    <row r="406" spans="1:17" s="408" customFormat="1">
      <c r="A406"/>
      <c r="B406" s="709"/>
      <c r="C406" s="638"/>
      <c r="D406" s="711"/>
      <c r="E406" s="712"/>
      <c r="F406" s="712"/>
      <c r="H406" s="639"/>
      <c r="I406" s="640"/>
      <c r="J406" s="640"/>
      <c r="K406"/>
      <c r="L406"/>
      <c r="M406"/>
      <c r="N406" s="641"/>
      <c r="O406"/>
      <c r="P406"/>
      <c r="Q406"/>
    </row>
    <row r="407" spans="1:17" s="408" customFormat="1">
      <c r="A407"/>
      <c r="B407" s="709"/>
      <c r="C407" s="638"/>
      <c r="D407" s="711"/>
      <c r="E407" s="712"/>
      <c r="F407" s="712"/>
      <c r="H407" s="639"/>
      <c r="I407" s="640"/>
      <c r="J407" s="640"/>
      <c r="K407"/>
      <c r="L407"/>
      <c r="M407"/>
      <c r="N407" s="641"/>
      <c r="O407"/>
      <c r="P407"/>
      <c r="Q407"/>
    </row>
    <row r="408" spans="1:17" s="408" customFormat="1">
      <c r="A408"/>
      <c r="B408" s="709"/>
      <c r="C408" s="638"/>
      <c r="D408" s="711"/>
      <c r="E408" s="712"/>
      <c r="F408" s="712"/>
      <c r="H408" s="639"/>
      <c r="I408" s="640"/>
      <c r="J408" s="640"/>
      <c r="K408"/>
      <c r="L408"/>
      <c r="M408"/>
      <c r="N408" s="641"/>
      <c r="O408"/>
      <c r="P408"/>
      <c r="Q408"/>
    </row>
    <row r="409" spans="1:17" s="408" customFormat="1">
      <c r="A409"/>
      <c r="B409" s="709"/>
      <c r="C409" s="638"/>
      <c r="D409" s="711"/>
      <c r="E409" s="712"/>
      <c r="F409" s="712"/>
      <c r="H409" s="639"/>
      <c r="I409" s="640"/>
      <c r="J409" s="640"/>
      <c r="K409"/>
      <c r="L409"/>
      <c r="M409"/>
      <c r="N409" s="641"/>
      <c r="O409"/>
      <c r="P409"/>
      <c r="Q409"/>
    </row>
    <row r="410" spans="1:17" s="408" customFormat="1">
      <c r="A410"/>
      <c r="B410" s="709"/>
      <c r="C410" s="638"/>
      <c r="D410" s="711"/>
      <c r="E410" s="712"/>
      <c r="F410" s="712"/>
      <c r="H410" s="639"/>
      <c r="I410" s="640"/>
      <c r="J410" s="640"/>
      <c r="K410"/>
      <c r="L410"/>
      <c r="M410"/>
      <c r="N410" s="641"/>
      <c r="O410"/>
      <c r="P410"/>
      <c r="Q410"/>
    </row>
    <row r="411" spans="1:17" s="408" customFormat="1">
      <c r="A411"/>
      <c r="B411" s="709"/>
      <c r="C411" s="638"/>
      <c r="D411" s="711"/>
      <c r="E411" s="712"/>
      <c r="F411" s="712"/>
      <c r="H411" s="639"/>
      <c r="I411" s="640"/>
      <c r="J411" s="640"/>
      <c r="K411"/>
      <c r="L411"/>
      <c r="M411"/>
      <c r="N411" s="641"/>
      <c r="O411"/>
      <c r="P411"/>
      <c r="Q411"/>
    </row>
    <row r="412" spans="1:17" s="408" customFormat="1">
      <c r="A412"/>
      <c r="B412" s="709"/>
      <c r="C412" s="638"/>
      <c r="D412" s="711"/>
      <c r="E412" s="712"/>
      <c r="F412" s="712"/>
      <c r="H412" s="639"/>
      <c r="I412" s="640"/>
      <c r="J412" s="640"/>
      <c r="K412"/>
      <c r="L412"/>
      <c r="M412"/>
      <c r="N412" s="641"/>
      <c r="O412"/>
      <c r="P412"/>
      <c r="Q412"/>
    </row>
    <row r="413" spans="1:17" s="408" customFormat="1">
      <c r="A413"/>
      <c r="B413" s="709"/>
      <c r="C413" s="638"/>
      <c r="D413" s="711"/>
      <c r="E413" s="712"/>
      <c r="F413" s="712"/>
      <c r="H413" s="639"/>
      <c r="I413" s="640"/>
      <c r="J413" s="640"/>
      <c r="K413"/>
      <c r="L413"/>
      <c r="M413"/>
      <c r="N413" s="641"/>
      <c r="O413"/>
      <c r="P413"/>
      <c r="Q413"/>
    </row>
    <row r="414" spans="1:17" s="408" customFormat="1">
      <c r="A414"/>
      <c r="B414" s="709"/>
      <c r="C414" s="638"/>
      <c r="D414" s="711"/>
      <c r="E414" s="712"/>
      <c r="F414" s="712"/>
      <c r="H414" s="639"/>
      <c r="I414" s="640"/>
      <c r="J414" s="640"/>
      <c r="K414"/>
      <c r="L414"/>
      <c r="M414"/>
      <c r="N414" s="641"/>
      <c r="O414"/>
      <c r="P414"/>
      <c r="Q414"/>
    </row>
    <row r="415" spans="1:17" s="408" customFormat="1">
      <c r="A415"/>
      <c r="B415" s="709"/>
      <c r="C415" s="638"/>
      <c r="D415" s="711"/>
      <c r="E415" s="712"/>
      <c r="F415" s="712"/>
      <c r="H415" s="639"/>
      <c r="I415" s="640"/>
      <c r="J415" s="640"/>
      <c r="K415"/>
      <c r="L415"/>
      <c r="M415"/>
      <c r="N415" s="641"/>
      <c r="O415"/>
      <c r="P415"/>
      <c r="Q415"/>
    </row>
    <row r="416" spans="1:17" s="408" customFormat="1">
      <c r="A416"/>
      <c r="B416" s="709"/>
      <c r="C416" s="638"/>
      <c r="D416" s="711"/>
      <c r="E416" s="712"/>
      <c r="F416" s="712"/>
      <c r="H416" s="639"/>
      <c r="I416" s="640"/>
      <c r="J416" s="640"/>
      <c r="K416"/>
      <c r="L416"/>
      <c r="M416"/>
      <c r="N416" s="641"/>
      <c r="O416"/>
      <c r="P416"/>
      <c r="Q416"/>
    </row>
    <row r="417" spans="1:17" s="408" customFormat="1">
      <c r="A417"/>
      <c r="B417" s="709"/>
      <c r="C417" s="638"/>
      <c r="D417" s="711"/>
      <c r="E417" s="712"/>
      <c r="F417" s="712"/>
      <c r="H417" s="639"/>
      <c r="I417" s="640"/>
      <c r="J417" s="640"/>
      <c r="K417"/>
      <c r="L417"/>
      <c r="M417"/>
      <c r="N417" s="641"/>
      <c r="O417"/>
      <c r="P417"/>
      <c r="Q417"/>
    </row>
    <row r="418" spans="1:17" s="408" customFormat="1">
      <c r="A418"/>
      <c r="B418" s="709"/>
      <c r="C418" s="638"/>
      <c r="D418" s="711"/>
      <c r="E418" s="712"/>
      <c r="F418" s="712"/>
      <c r="H418" s="639"/>
      <c r="I418" s="640"/>
      <c r="J418" s="640"/>
      <c r="K418"/>
      <c r="L418"/>
      <c r="M418"/>
      <c r="N418" s="641"/>
      <c r="O418"/>
      <c r="P418"/>
      <c r="Q418"/>
    </row>
    <row r="419" spans="1:17" s="408" customFormat="1">
      <c r="A419"/>
      <c r="B419" s="709"/>
      <c r="C419" s="638"/>
      <c r="D419" s="711"/>
      <c r="E419" s="712"/>
      <c r="F419" s="712"/>
      <c r="H419" s="639"/>
      <c r="I419" s="640"/>
      <c r="J419" s="640"/>
      <c r="K419"/>
      <c r="L419"/>
      <c r="M419"/>
      <c r="N419" s="641"/>
      <c r="O419"/>
      <c r="P419"/>
      <c r="Q419"/>
    </row>
    <row r="420" spans="1:17" s="408" customFormat="1">
      <c r="A420"/>
      <c r="B420" s="709"/>
      <c r="C420" s="638"/>
      <c r="D420" s="711"/>
      <c r="E420" s="712"/>
      <c r="F420" s="712"/>
      <c r="H420" s="639"/>
      <c r="I420" s="640"/>
      <c r="J420" s="640"/>
      <c r="K420"/>
      <c r="L420"/>
      <c r="M420"/>
      <c r="N420" s="641"/>
      <c r="O420"/>
      <c r="P420"/>
      <c r="Q420"/>
    </row>
    <row r="421" spans="1:17" s="408" customFormat="1">
      <c r="A421"/>
      <c r="B421" s="709"/>
      <c r="C421" s="638"/>
      <c r="D421" s="711"/>
      <c r="E421" s="712"/>
      <c r="F421" s="712"/>
      <c r="H421" s="639"/>
      <c r="I421" s="640"/>
      <c r="J421" s="640"/>
      <c r="K421"/>
      <c r="L421"/>
      <c r="M421"/>
      <c r="N421" s="641"/>
      <c r="O421"/>
      <c r="P421"/>
      <c r="Q421"/>
    </row>
    <row r="422" spans="1:17" s="408" customFormat="1">
      <c r="A422"/>
      <c r="B422" s="709"/>
      <c r="C422" s="638"/>
      <c r="D422" s="711"/>
      <c r="E422" s="712"/>
      <c r="F422" s="712"/>
      <c r="H422" s="639"/>
      <c r="I422" s="640"/>
      <c r="J422" s="640"/>
      <c r="K422"/>
      <c r="L422"/>
      <c r="M422"/>
      <c r="N422" s="641"/>
      <c r="O422"/>
      <c r="P422"/>
      <c r="Q422"/>
    </row>
    <row r="423" spans="1:17" s="408" customFormat="1">
      <c r="A423"/>
      <c r="B423" s="709"/>
      <c r="C423" s="638"/>
      <c r="D423" s="711"/>
      <c r="E423" s="712"/>
      <c r="F423" s="712"/>
      <c r="H423" s="639"/>
      <c r="I423" s="640"/>
      <c r="J423" s="640"/>
      <c r="K423"/>
      <c r="L423"/>
      <c r="M423"/>
      <c r="N423" s="641"/>
      <c r="O423"/>
      <c r="P423"/>
      <c r="Q423"/>
    </row>
    <row r="424" spans="1:17" s="408" customFormat="1">
      <c r="A424"/>
      <c r="B424" s="709"/>
      <c r="C424" s="638"/>
      <c r="D424" s="711"/>
      <c r="E424" s="712"/>
      <c r="F424" s="712"/>
      <c r="H424" s="639"/>
      <c r="I424" s="640"/>
      <c r="J424" s="640"/>
      <c r="K424"/>
      <c r="L424"/>
      <c r="M424"/>
      <c r="N424" s="641"/>
      <c r="O424"/>
      <c r="P424"/>
      <c r="Q424"/>
    </row>
    <row r="425" spans="1:17" s="408" customFormat="1">
      <c r="A425"/>
      <c r="B425" s="709"/>
      <c r="C425" s="638"/>
      <c r="D425" s="711"/>
      <c r="E425" s="712"/>
      <c r="F425" s="712"/>
      <c r="H425" s="639"/>
      <c r="I425" s="640"/>
      <c r="J425" s="640"/>
      <c r="K425"/>
      <c r="L425"/>
      <c r="M425"/>
      <c r="N425" s="641"/>
      <c r="O425"/>
      <c r="P425"/>
      <c r="Q425"/>
    </row>
    <row r="426" spans="1:17" s="408" customFormat="1">
      <c r="A426"/>
      <c r="B426" s="709"/>
      <c r="C426" s="638"/>
      <c r="D426" s="711"/>
      <c r="E426" s="712"/>
      <c r="F426" s="712"/>
      <c r="H426" s="639"/>
      <c r="I426" s="640"/>
      <c r="J426" s="640"/>
      <c r="K426"/>
      <c r="L426"/>
      <c r="M426"/>
      <c r="N426" s="641"/>
      <c r="O426"/>
      <c r="P426"/>
      <c r="Q426"/>
    </row>
    <row r="427" spans="1:17" s="408" customFormat="1">
      <c r="A427"/>
      <c r="B427" s="709"/>
      <c r="C427" s="638"/>
      <c r="D427" s="711"/>
      <c r="E427" s="712"/>
      <c r="F427" s="712"/>
      <c r="H427" s="639"/>
      <c r="I427" s="640"/>
      <c r="J427" s="640"/>
      <c r="K427"/>
      <c r="L427"/>
      <c r="M427"/>
      <c r="N427" s="641"/>
      <c r="O427"/>
      <c r="P427"/>
      <c r="Q427"/>
    </row>
    <row r="428" spans="1:17" s="408" customFormat="1">
      <c r="A428"/>
      <c r="B428" s="709"/>
      <c r="C428" s="638"/>
      <c r="D428" s="711"/>
      <c r="E428" s="712"/>
      <c r="F428" s="712"/>
      <c r="H428" s="639"/>
      <c r="I428" s="640"/>
      <c r="J428" s="640"/>
      <c r="K428"/>
      <c r="L428"/>
      <c r="M428"/>
      <c r="N428" s="641"/>
      <c r="O428"/>
      <c r="P428"/>
      <c r="Q428"/>
    </row>
    <row r="429" spans="1:17" s="408" customFormat="1">
      <c r="A429"/>
      <c r="B429" s="709"/>
      <c r="C429" s="638"/>
      <c r="D429" s="711"/>
      <c r="E429" s="712"/>
      <c r="F429" s="712"/>
      <c r="H429" s="639"/>
      <c r="I429" s="640"/>
      <c r="J429" s="640"/>
      <c r="K429"/>
      <c r="L429"/>
      <c r="M429"/>
      <c r="N429" s="641"/>
      <c r="O429"/>
      <c r="P429"/>
      <c r="Q429"/>
    </row>
    <row r="430" spans="1:17" s="408" customFormat="1">
      <c r="A430"/>
      <c r="B430" s="709"/>
      <c r="C430" s="638"/>
      <c r="D430" s="711"/>
      <c r="E430" s="712"/>
      <c r="F430" s="712"/>
      <c r="H430" s="639"/>
      <c r="I430" s="640"/>
      <c r="J430" s="640"/>
      <c r="K430"/>
      <c r="L430"/>
      <c r="M430"/>
      <c r="N430" s="641"/>
      <c r="O430"/>
      <c r="P430"/>
      <c r="Q430"/>
    </row>
    <row r="431" spans="1:17" s="408" customFormat="1">
      <c r="A431"/>
      <c r="B431" s="709"/>
      <c r="C431" s="638"/>
      <c r="D431" s="711"/>
      <c r="E431" s="712"/>
      <c r="F431" s="712"/>
      <c r="H431" s="639"/>
      <c r="I431" s="640"/>
      <c r="J431" s="640"/>
      <c r="K431"/>
      <c r="L431"/>
      <c r="M431"/>
      <c r="N431" s="641"/>
      <c r="O431"/>
      <c r="P431"/>
      <c r="Q431"/>
    </row>
    <row r="432" spans="1:17" s="408" customFormat="1">
      <c r="A432"/>
      <c r="B432" s="709"/>
      <c r="C432" s="638"/>
      <c r="D432" s="711"/>
      <c r="E432" s="712"/>
      <c r="F432" s="712"/>
      <c r="H432" s="639"/>
      <c r="I432" s="640"/>
      <c r="J432" s="640"/>
      <c r="K432"/>
      <c r="L432"/>
      <c r="M432"/>
      <c r="N432" s="641"/>
      <c r="O432"/>
      <c r="P432"/>
      <c r="Q432"/>
    </row>
    <row r="433" spans="1:17" s="408" customFormat="1">
      <c r="A433"/>
      <c r="B433" s="709"/>
      <c r="C433" s="638"/>
      <c r="D433" s="711"/>
      <c r="E433" s="712"/>
      <c r="F433" s="712"/>
      <c r="H433" s="639"/>
      <c r="I433" s="640"/>
      <c r="J433" s="640"/>
      <c r="K433"/>
      <c r="L433"/>
      <c r="M433"/>
      <c r="N433" s="641"/>
      <c r="O433"/>
      <c r="P433"/>
      <c r="Q433"/>
    </row>
    <row r="434" spans="1:17" s="408" customFormat="1">
      <c r="A434"/>
      <c r="B434" s="709"/>
      <c r="C434" s="638"/>
      <c r="D434" s="711"/>
      <c r="E434" s="712"/>
      <c r="F434" s="712"/>
      <c r="H434" s="639"/>
      <c r="I434" s="640"/>
      <c r="J434" s="640"/>
      <c r="K434"/>
      <c r="L434"/>
      <c r="M434"/>
      <c r="N434" s="641"/>
      <c r="O434"/>
      <c r="P434"/>
      <c r="Q434"/>
    </row>
    <row r="435" spans="1:17" s="408" customFormat="1">
      <c r="A435"/>
      <c r="B435" s="709"/>
      <c r="C435" s="638"/>
      <c r="D435" s="711"/>
      <c r="E435" s="712"/>
      <c r="F435" s="712"/>
      <c r="H435" s="639"/>
      <c r="I435" s="640"/>
      <c r="J435" s="640"/>
      <c r="K435"/>
      <c r="L435"/>
      <c r="M435"/>
      <c r="N435" s="641"/>
      <c r="O435"/>
      <c r="P435"/>
      <c r="Q435"/>
    </row>
    <row r="436" spans="1:17" s="408" customFormat="1">
      <c r="A436"/>
      <c r="B436" s="709"/>
      <c r="C436" s="638"/>
      <c r="D436" s="711"/>
      <c r="E436" s="712"/>
      <c r="F436" s="712"/>
      <c r="H436" s="639"/>
      <c r="I436" s="640"/>
      <c r="J436" s="640"/>
      <c r="K436"/>
      <c r="L436"/>
      <c r="M436"/>
      <c r="N436" s="641"/>
      <c r="O436"/>
      <c r="P436"/>
      <c r="Q436"/>
    </row>
    <row r="437" spans="1:17" s="408" customFormat="1">
      <c r="A437"/>
      <c r="B437" s="709"/>
      <c r="C437" s="638"/>
      <c r="D437" s="711"/>
      <c r="E437" s="712"/>
      <c r="F437" s="712"/>
      <c r="H437" s="639"/>
      <c r="I437" s="640"/>
      <c r="J437" s="640"/>
      <c r="K437"/>
      <c r="L437"/>
      <c r="M437"/>
      <c r="N437" s="641"/>
      <c r="O437"/>
      <c r="P437"/>
      <c r="Q437"/>
    </row>
    <row r="438" spans="1:17" s="408" customFormat="1">
      <c r="A438"/>
      <c r="B438" s="709"/>
      <c r="C438" s="638"/>
      <c r="D438" s="711"/>
      <c r="E438" s="712"/>
      <c r="F438" s="712"/>
      <c r="H438" s="639"/>
      <c r="I438" s="640"/>
      <c r="J438" s="640"/>
      <c r="K438"/>
      <c r="L438"/>
      <c r="M438"/>
      <c r="N438" s="641"/>
      <c r="O438"/>
      <c r="P438"/>
      <c r="Q438"/>
    </row>
    <row r="439" spans="1:17" s="408" customFormat="1">
      <c r="A439"/>
      <c r="B439" s="709"/>
      <c r="C439" s="638"/>
      <c r="D439" s="711"/>
      <c r="E439" s="712"/>
      <c r="F439" s="712"/>
      <c r="H439" s="639"/>
      <c r="I439" s="640"/>
      <c r="J439" s="640"/>
      <c r="K439"/>
      <c r="L439"/>
      <c r="M439"/>
      <c r="N439" s="641"/>
      <c r="O439"/>
      <c r="P439"/>
      <c r="Q439"/>
    </row>
    <row r="440" spans="1:17" s="408" customFormat="1">
      <c r="A440"/>
      <c r="B440" s="709"/>
      <c r="C440" s="638"/>
      <c r="D440" s="711"/>
      <c r="E440" s="712"/>
      <c r="F440" s="712"/>
      <c r="H440" s="639"/>
      <c r="I440" s="640"/>
      <c r="J440" s="640"/>
      <c r="K440"/>
      <c r="L440"/>
      <c r="M440"/>
      <c r="N440" s="641"/>
      <c r="O440"/>
      <c r="P440"/>
      <c r="Q440"/>
    </row>
    <row r="441" spans="1:17" s="408" customFormat="1">
      <c r="A441"/>
      <c r="B441" s="709"/>
      <c r="C441" s="638"/>
      <c r="D441" s="711"/>
      <c r="E441" s="712"/>
      <c r="F441" s="712"/>
      <c r="H441" s="639"/>
      <c r="I441" s="640"/>
      <c r="J441" s="640"/>
      <c r="K441"/>
      <c r="L441"/>
      <c r="M441"/>
      <c r="N441" s="641"/>
      <c r="O441"/>
      <c r="P441"/>
      <c r="Q441"/>
    </row>
    <row r="442" spans="1:17" s="408" customFormat="1">
      <c r="A442"/>
      <c r="B442" s="709"/>
      <c r="C442" s="638"/>
      <c r="D442" s="711"/>
      <c r="E442" s="712"/>
      <c r="F442" s="712"/>
      <c r="H442" s="639"/>
      <c r="I442" s="640"/>
      <c r="J442" s="640"/>
      <c r="K442"/>
      <c r="L442"/>
      <c r="M442"/>
      <c r="N442" s="641"/>
      <c r="O442"/>
      <c r="P442"/>
      <c r="Q442"/>
    </row>
    <row r="443" spans="1:17" s="408" customFormat="1">
      <c r="A443"/>
      <c r="B443" s="709"/>
      <c r="C443" s="638"/>
      <c r="D443" s="711"/>
      <c r="E443" s="712"/>
      <c r="F443" s="712"/>
      <c r="H443" s="639"/>
      <c r="I443" s="640"/>
      <c r="J443" s="640"/>
      <c r="K443"/>
      <c r="L443"/>
      <c r="M443"/>
      <c r="N443" s="641"/>
      <c r="O443"/>
      <c r="P443"/>
      <c r="Q443"/>
    </row>
    <row r="444" spans="1:17" s="408" customFormat="1">
      <c r="A444"/>
      <c r="B444" s="709"/>
      <c r="C444" s="638"/>
      <c r="D444" s="711"/>
      <c r="E444" s="712"/>
      <c r="F444" s="712"/>
      <c r="H444" s="639"/>
      <c r="I444" s="640"/>
      <c r="J444" s="640"/>
      <c r="K444"/>
      <c r="L444"/>
      <c r="M444"/>
      <c r="N444" s="641"/>
      <c r="O444"/>
      <c r="P444"/>
      <c r="Q444"/>
    </row>
    <row r="445" spans="1:17" s="408" customFormat="1">
      <c r="A445"/>
      <c r="B445" s="709"/>
      <c r="C445" s="638"/>
      <c r="D445" s="711"/>
      <c r="E445" s="712"/>
      <c r="F445" s="712"/>
      <c r="H445" s="639"/>
      <c r="I445" s="640"/>
      <c r="J445" s="640"/>
      <c r="K445"/>
      <c r="L445"/>
      <c r="M445"/>
      <c r="N445" s="641"/>
      <c r="O445"/>
      <c r="P445"/>
      <c r="Q445"/>
    </row>
    <row r="446" spans="1:17" s="408" customFormat="1">
      <c r="A446"/>
      <c r="B446" s="709"/>
      <c r="C446" s="638"/>
      <c r="D446" s="711"/>
      <c r="E446" s="712"/>
      <c r="F446" s="712"/>
      <c r="H446" s="639"/>
      <c r="I446" s="640"/>
      <c r="J446" s="640"/>
      <c r="K446"/>
      <c r="L446"/>
      <c r="M446"/>
      <c r="N446" s="641"/>
      <c r="O446"/>
      <c r="P446"/>
      <c r="Q446"/>
    </row>
    <row r="447" spans="1:17" s="408" customFormat="1">
      <c r="A447"/>
      <c r="B447" s="709"/>
      <c r="C447" s="638"/>
      <c r="D447" s="711"/>
      <c r="E447" s="712"/>
      <c r="F447" s="712"/>
      <c r="H447" s="639"/>
      <c r="I447" s="640"/>
      <c r="J447" s="640"/>
      <c r="K447"/>
      <c r="L447"/>
      <c r="M447"/>
      <c r="N447" s="641"/>
      <c r="O447"/>
      <c r="P447"/>
      <c r="Q447"/>
    </row>
    <row r="448" spans="1:17" s="408" customFormat="1">
      <c r="A448"/>
      <c r="B448" s="709"/>
      <c r="C448" s="638"/>
      <c r="D448" s="711"/>
      <c r="E448" s="712"/>
      <c r="F448" s="712"/>
      <c r="H448" s="639"/>
      <c r="I448" s="640"/>
      <c r="J448" s="640"/>
      <c r="K448"/>
      <c r="L448"/>
      <c r="M448"/>
      <c r="N448" s="641"/>
      <c r="O448"/>
      <c r="P448"/>
      <c r="Q448"/>
    </row>
    <row r="449" spans="1:17" s="408" customFormat="1">
      <c r="A449"/>
      <c r="B449" s="709"/>
      <c r="C449" s="638"/>
      <c r="D449" s="711"/>
      <c r="E449" s="712"/>
      <c r="F449" s="712"/>
      <c r="H449" s="639"/>
      <c r="I449" s="640"/>
      <c r="J449" s="640"/>
      <c r="K449"/>
      <c r="L449"/>
      <c r="M449"/>
      <c r="N449" s="641"/>
      <c r="O449"/>
      <c r="P449"/>
      <c r="Q449"/>
    </row>
    <row r="450" spans="1:17" s="408" customFormat="1">
      <c r="A450"/>
      <c r="B450" s="709"/>
      <c r="C450" s="638"/>
      <c r="D450" s="711"/>
      <c r="E450" s="712"/>
      <c r="F450" s="712"/>
      <c r="H450" s="639"/>
      <c r="I450" s="640"/>
      <c r="J450" s="640"/>
      <c r="K450"/>
      <c r="L450"/>
      <c r="M450"/>
      <c r="N450" s="641"/>
      <c r="O450"/>
      <c r="P450"/>
      <c r="Q450"/>
    </row>
    <row r="451" spans="1:17" s="408" customFormat="1">
      <c r="A451"/>
      <c r="B451" s="409"/>
      <c r="C451" s="638"/>
      <c r="D451" s="711"/>
      <c r="E451" s="712"/>
      <c r="F451" s="712"/>
      <c r="H451" s="639"/>
      <c r="I451" s="640"/>
      <c r="J451" s="640"/>
      <c r="K451"/>
      <c r="L451"/>
      <c r="M451"/>
      <c r="N451" s="641"/>
      <c r="O451"/>
      <c r="P451"/>
      <c r="Q451"/>
    </row>
  </sheetData>
  <mergeCells count="3">
    <mergeCell ref="B3:G3"/>
    <mergeCell ref="B4:G4"/>
    <mergeCell ref="C6:C7"/>
  </mergeCells>
  <phoneticPr fontId="101" type="noConversion"/>
  <printOptions horizontalCentered="1" verticalCentered="1"/>
  <pageMargins left="0.39370078740157483" right="0.39370078740157483" top="0.19685039370078741" bottom="0.19685039370078741" header="0" footer="0"/>
  <pageSetup paperSize="9" scale="8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370"/>
  <sheetViews>
    <sheetView showGridLines="0" topLeftCell="B3" zoomScaleNormal="100" workbookViewId="0">
      <selection activeCell="J247" sqref="J247"/>
    </sheetView>
  </sheetViews>
  <sheetFormatPr baseColWidth="10" defaultColWidth="11.54296875" defaultRowHeight="12.5"/>
  <cols>
    <col min="1" max="1" width="11.453125" hidden="1" customWidth="1"/>
    <col min="2" max="2" width="17.453125" style="409" customWidth="1"/>
    <col min="3" max="3" width="17" style="408" customWidth="1"/>
    <col min="4" max="4" width="20.453125" style="408" customWidth="1"/>
    <col min="5" max="5" width="17.81640625" style="408" customWidth="1"/>
    <col min="6" max="6" width="14.81640625" style="408" customWidth="1"/>
    <col min="7" max="7" width="17.1796875" style="408" customWidth="1"/>
    <col min="8" max="8" width="13.81640625" customWidth="1"/>
    <col min="9" max="9" width="17.453125" customWidth="1"/>
  </cols>
  <sheetData>
    <row r="1" spans="1:10" hidden="1"/>
    <row r="2" spans="1:10" hidden="1"/>
    <row r="3" spans="1:10" ht="18" customHeight="1">
      <c r="B3" s="1436" t="s">
        <v>201</v>
      </c>
      <c r="C3" s="1437"/>
      <c r="D3" s="1437"/>
      <c r="E3" s="1437"/>
      <c r="F3" s="1437"/>
      <c r="G3" s="1437"/>
      <c r="J3" s="641"/>
    </row>
    <row r="4" spans="1:10" s="642" customFormat="1" ht="16.5" customHeight="1">
      <c r="B4" s="1436" t="s">
        <v>235</v>
      </c>
      <c r="C4" s="1437"/>
      <c r="D4" s="1437"/>
      <c r="E4" s="1437"/>
      <c r="F4" s="1437"/>
      <c r="G4" s="1437"/>
      <c r="J4" s="644"/>
    </row>
    <row r="5" spans="1:10" s="642" customFormat="1" ht="4.5" customHeight="1">
      <c r="B5" s="731"/>
      <c r="C5" s="731"/>
      <c r="D5" s="731"/>
      <c r="E5" s="731"/>
      <c r="F5" s="731"/>
      <c r="G5" s="731"/>
      <c r="J5" s="644"/>
    </row>
    <row r="6" spans="1:10">
      <c r="B6" s="649"/>
      <c r="C6" s="1440" t="s">
        <v>203</v>
      </c>
      <c r="D6" s="650" t="s">
        <v>107</v>
      </c>
      <c r="E6" s="651"/>
      <c r="F6" s="650" t="s">
        <v>108</v>
      </c>
      <c r="G6" s="651"/>
    </row>
    <row r="7" spans="1:10" ht="17.25" customHeight="1">
      <c r="B7" s="652"/>
      <c r="C7" s="1429"/>
      <c r="D7" s="653" t="s">
        <v>204</v>
      </c>
      <c r="E7" s="654" t="s">
        <v>205</v>
      </c>
      <c r="F7" s="655" t="s">
        <v>204</v>
      </c>
      <c r="G7" s="656" t="s">
        <v>205</v>
      </c>
    </row>
    <row r="8" spans="1:10" s="677" customFormat="1" ht="38.15" customHeight="1">
      <c r="B8" s="658" t="s">
        <v>11</v>
      </c>
      <c r="C8" s="659"/>
      <c r="D8" s="662"/>
      <c r="E8" s="661"/>
      <c r="F8" s="662"/>
      <c r="G8" s="661"/>
      <c r="H8" s="732"/>
    </row>
    <row r="9" spans="1:10" s="677" customFormat="1" ht="15" hidden="1" customHeight="1">
      <c r="B9" s="666">
        <v>36800</v>
      </c>
      <c r="C9" s="659">
        <v>11348286.6</v>
      </c>
      <c r="D9" s="662"/>
      <c r="E9" s="661"/>
      <c r="F9" s="662"/>
      <c r="G9" s="661"/>
      <c r="H9" s="732"/>
    </row>
    <row r="10" spans="1:10" s="677" customFormat="1" ht="15" hidden="1" customHeight="1">
      <c r="B10" s="666">
        <v>36831</v>
      </c>
      <c r="C10" s="659">
        <v>11394145</v>
      </c>
      <c r="D10" s="662">
        <f>C10-C9</f>
        <v>45858.400000000373</v>
      </c>
      <c r="E10" s="661">
        <f>C10/C9*100-100</f>
        <v>0.40409976956345872</v>
      </c>
      <c r="F10" s="662"/>
      <c r="G10" s="661"/>
      <c r="H10" s="732"/>
    </row>
    <row r="11" spans="1:10" s="677" customFormat="1" ht="15" hidden="1" customHeight="1">
      <c r="B11" s="666">
        <v>36861</v>
      </c>
      <c r="C11" s="659">
        <v>11393513.6</v>
      </c>
      <c r="D11" s="662">
        <f>C11-C10</f>
        <v>-631.40000000037253</v>
      </c>
      <c r="E11" s="661">
        <f>C11/C10*100-100</f>
        <v>-5.5414425566908676E-3</v>
      </c>
      <c r="F11" s="662"/>
      <c r="G11" s="661"/>
      <c r="H11" s="732"/>
    </row>
    <row r="12" spans="1:10" s="677" customFormat="1" ht="15" hidden="1" customHeight="1">
      <c r="A12" s="669" t="s">
        <v>206</v>
      </c>
      <c r="B12" s="670" t="s">
        <v>206</v>
      </c>
      <c r="C12" s="733"/>
      <c r="D12" s="672"/>
      <c r="E12" s="673"/>
      <c r="F12" s="672"/>
      <c r="G12" s="673"/>
      <c r="H12" s="732"/>
      <c r="I12" s="734"/>
    </row>
    <row r="13" spans="1:10" s="677" customFormat="1" ht="18" hidden="1" customHeight="1">
      <c r="A13" s="441">
        <v>36892</v>
      </c>
      <c r="B13" s="675">
        <v>2001</v>
      </c>
      <c r="C13" s="659">
        <v>11247606.949999999</v>
      </c>
      <c r="D13" s="662">
        <f>C13-C11</f>
        <v>-145906.65000000037</v>
      </c>
      <c r="E13" s="661">
        <f>C13/C11*100-100</f>
        <v>-1.2806115402363787</v>
      </c>
      <c r="F13" s="662"/>
      <c r="G13" s="661"/>
      <c r="H13" s="732"/>
    </row>
    <row r="14" spans="1:10" s="677" customFormat="1" ht="18" hidden="1" customHeight="1">
      <c r="A14" s="441">
        <v>36923</v>
      </c>
      <c r="B14" s="674">
        <v>2001</v>
      </c>
      <c r="C14" s="667">
        <v>11375070.15</v>
      </c>
      <c r="D14" s="662">
        <f>C14-C13</f>
        <v>127463.20000000112</v>
      </c>
      <c r="E14" s="661">
        <f t="shared" ref="E14:E19" si="0">C14/C13*100-100</f>
        <v>1.1332472815473125</v>
      </c>
      <c r="F14" s="662"/>
      <c r="G14" s="661"/>
      <c r="H14" s="732"/>
    </row>
    <row r="15" spans="1:10" s="677" customFormat="1" ht="15" hidden="1" customHeight="1">
      <c r="A15" s="441">
        <v>36951</v>
      </c>
      <c r="B15" s="674">
        <v>2001</v>
      </c>
      <c r="C15" s="667">
        <v>11490402.310000001</v>
      </c>
      <c r="D15" s="662">
        <f t="shared" ref="D15:D24" si="1">C15-C14</f>
        <v>115332.16000000015</v>
      </c>
      <c r="E15" s="661">
        <f t="shared" si="0"/>
        <v>1.0139028461288291</v>
      </c>
      <c r="F15" s="662"/>
      <c r="G15" s="661"/>
      <c r="H15" s="732"/>
    </row>
    <row r="16" spans="1:10" s="677" customFormat="1" ht="15" customHeight="1">
      <c r="A16" s="441">
        <v>36982</v>
      </c>
      <c r="B16" s="674">
        <v>2001</v>
      </c>
      <c r="C16" s="667">
        <v>11574187.15</v>
      </c>
      <c r="D16" s="662">
        <f t="shared" si="1"/>
        <v>83784.839999999851</v>
      </c>
      <c r="E16" s="661">
        <f t="shared" si="0"/>
        <v>0.72917238004002627</v>
      </c>
      <c r="F16" s="662"/>
      <c r="G16" s="661"/>
      <c r="H16" s="732"/>
    </row>
    <row r="17" spans="1:9" s="677" customFormat="1" ht="15" hidden="1" customHeight="1">
      <c r="A17" s="441">
        <v>37012</v>
      </c>
      <c r="B17" s="674">
        <v>2001</v>
      </c>
      <c r="C17" s="667">
        <v>11698237.449999999</v>
      </c>
      <c r="D17" s="662">
        <f t="shared" si="1"/>
        <v>124050.29999999888</v>
      </c>
      <c r="E17" s="661">
        <f t="shared" si="0"/>
        <v>1.0717841209263668</v>
      </c>
      <c r="F17" s="662"/>
      <c r="G17" s="661"/>
      <c r="H17" s="732"/>
    </row>
    <row r="18" spans="1:9" s="677" customFormat="1" ht="15" hidden="1" customHeight="1">
      <c r="A18" s="441">
        <v>37043</v>
      </c>
      <c r="B18" s="674">
        <v>2001</v>
      </c>
      <c r="C18" s="667">
        <v>11804749.1</v>
      </c>
      <c r="D18" s="662">
        <f t="shared" si="1"/>
        <v>106511.65000000037</v>
      </c>
      <c r="E18" s="661">
        <f t="shared" si="0"/>
        <v>0.91049314441808349</v>
      </c>
      <c r="F18" s="662"/>
      <c r="G18" s="661"/>
      <c r="H18" s="732"/>
    </row>
    <row r="19" spans="1:9" s="677" customFormat="1" ht="15" hidden="1" customHeight="1">
      <c r="A19" s="441">
        <v>37073</v>
      </c>
      <c r="B19" s="674">
        <v>2001</v>
      </c>
      <c r="C19" s="667">
        <v>11944502.449999999</v>
      </c>
      <c r="D19" s="662">
        <f t="shared" si="1"/>
        <v>139753.34999999963</v>
      </c>
      <c r="E19" s="661">
        <f t="shared" si="0"/>
        <v>1.1838739545934089</v>
      </c>
      <c r="F19" s="662"/>
      <c r="G19" s="661"/>
      <c r="H19" s="732"/>
    </row>
    <row r="20" spans="1:9" s="677" customFormat="1" ht="15" hidden="1" customHeight="1">
      <c r="A20" s="441">
        <v>37104</v>
      </c>
      <c r="B20" s="674">
        <v>2001</v>
      </c>
      <c r="C20" s="667">
        <v>11836262.359999999</v>
      </c>
      <c r="D20" s="662">
        <f t="shared" si="1"/>
        <v>-108240.08999999985</v>
      </c>
      <c r="E20" s="661">
        <f>C20/C19*100-100</f>
        <v>-0.90619170160579188</v>
      </c>
      <c r="F20" s="662"/>
      <c r="G20" s="661"/>
      <c r="H20" s="732"/>
    </row>
    <row r="21" spans="1:9" s="677" customFormat="1" ht="15" hidden="1" customHeight="1">
      <c r="A21" s="441">
        <v>37135</v>
      </c>
      <c r="B21" s="674">
        <v>2001</v>
      </c>
      <c r="C21" s="667">
        <v>11818103.449999999</v>
      </c>
      <c r="D21" s="662">
        <f t="shared" si="1"/>
        <v>-18158.910000000149</v>
      </c>
      <c r="E21" s="661">
        <f>C21/C20*100-100</f>
        <v>-0.15341760302109719</v>
      </c>
      <c r="F21" s="662"/>
      <c r="G21" s="661"/>
      <c r="H21" s="732"/>
    </row>
    <row r="22" spans="1:9" s="677" customFormat="1" ht="15" hidden="1" customHeight="1">
      <c r="A22" s="441">
        <v>37165</v>
      </c>
      <c r="B22" s="674">
        <v>2001</v>
      </c>
      <c r="C22" s="667">
        <v>11852005</v>
      </c>
      <c r="D22" s="662">
        <f t="shared" si="1"/>
        <v>33901.550000000745</v>
      </c>
      <c r="E22" s="661">
        <f>C22/C21*100-100</f>
        <v>0.28686117145133494</v>
      </c>
      <c r="F22" s="662">
        <f>C22-C9</f>
        <v>503718.40000000037</v>
      </c>
      <c r="G22" s="661">
        <f>C22/C9*100-100</f>
        <v>4.4387176474728847</v>
      </c>
      <c r="H22" s="732"/>
    </row>
    <row r="23" spans="1:9" s="677" customFormat="1" ht="15" hidden="1" customHeight="1">
      <c r="A23" s="441">
        <v>37196</v>
      </c>
      <c r="B23" s="674">
        <v>2001</v>
      </c>
      <c r="C23" s="667">
        <v>11885405.279999999</v>
      </c>
      <c r="D23" s="662">
        <f t="shared" si="1"/>
        <v>33400.279999999329</v>
      </c>
      <c r="E23" s="661">
        <f>C23/C22*100-100</f>
        <v>0.28181122097062428</v>
      </c>
      <c r="F23" s="662">
        <f>C23-C10</f>
        <v>491260.27999999933</v>
      </c>
      <c r="G23" s="661">
        <f>C23/C10*100-100</f>
        <v>4.3115150807717413</v>
      </c>
      <c r="H23" s="732"/>
    </row>
    <row r="24" spans="1:9" s="677" customFormat="1" ht="15" hidden="1" customHeight="1">
      <c r="A24" s="441">
        <v>37226</v>
      </c>
      <c r="B24" s="674">
        <v>2001</v>
      </c>
      <c r="C24" s="667">
        <v>11901095.17</v>
      </c>
      <c r="D24" s="662">
        <f t="shared" si="1"/>
        <v>15689.890000000596</v>
      </c>
      <c r="E24" s="661">
        <f>C24/C23*100-100</f>
        <v>0.13200971805649431</v>
      </c>
      <c r="F24" s="662">
        <f>C24-C11</f>
        <v>507581.5700000003</v>
      </c>
      <c r="G24" s="661">
        <f>C24/C11*100-100</f>
        <v>4.4550047318151229</v>
      </c>
      <c r="H24" s="732"/>
    </row>
    <row r="25" spans="1:9" s="677" customFormat="1" ht="15" hidden="1" customHeight="1">
      <c r="A25" s="669" t="s">
        <v>207</v>
      </c>
      <c r="B25" s="676" t="s">
        <v>207</v>
      </c>
      <c r="C25" s="733"/>
      <c r="D25" s="672"/>
      <c r="E25" s="673"/>
      <c r="F25" s="672"/>
      <c r="G25" s="673"/>
      <c r="H25" s="732"/>
      <c r="I25" s="734"/>
    </row>
    <row r="26" spans="1:9" s="677" customFormat="1" ht="15" hidden="1" customHeight="1">
      <c r="A26" s="441">
        <v>37257</v>
      </c>
      <c r="B26" s="674">
        <v>2002</v>
      </c>
      <c r="C26" s="659">
        <v>11732968.77</v>
      </c>
      <c r="D26" s="662">
        <f>C26-C24</f>
        <v>-168126.40000000037</v>
      </c>
      <c r="E26" s="661">
        <f>C26/C24*100-100</f>
        <v>-1.4126968787192737</v>
      </c>
      <c r="F26" s="662">
        <f t="shared" ref="F26:F32" si="2">C26-C13</f>
        <v>485361.8200000003</v>
      </c>
      <c r="G26" s="661">
        <f t="shared" ref="G26:G32" si="3">C26/C13*100-100</f>
        <v>4.3152452086708166</v>
      </c>
      <c r="H26" s="732"/>
    </row>
    <row r="27" spans="1:9" s="677" customFormat="1" ht="15" hidden="1" customHeight="1">
      <c r="A27" s="441">
        <v>37288</v>
      </c>
      <c r="B27" s="674">
        <v>2002</v>
      </c>
      <c r="C27" s="667">
        <v>11837876.550000001</v>
      </c>
      <c r="D27" s="662">
        <f>C27-C26</f>
        <v>104907.78000000119</v>
      </c>
      <c r="E27" s="661">
        <f t="shared" ref="E27:E32" si="4">C27/C26*100-100</f>
        <v>0.89412817895025398</v>
      </c>
      <c r="F27" s="662">
        <f t="shared" si="2"/>
        <v>462806.40000000037</v>
      </c>
      <c r="G27" s="661">
        <f t="shared" si="3"/>
        <v>4.0686026011013325</v>
      </c>
      <c r="H27" s="732"/>
    </row>
    <row r="28" spans="1:9" s="677" customFormat="1" ht="15" hidden="1" customHeight="1">
      <c r="A28" s="441">
        <v>37316</v>
      </c>
      <c r="B28" s="674">
        <v>2002</v>
      </c>
      <c r="C28" s="667">
        <v>11915025.66</v>
      </c>
      <c r="D28" s="662">
        <f t="shared" ref="D28:D37" si="5">C28-C27</f>
        <v>77149.109999999404</v>
      </c>
      <c r="E28" s="661">
        <f t="shared" si="4"/>
        <v>0.65171409478838882</v>
      </c>
      <c r="F28" s="662">
        <f t="shared" si="2"/>
        <v>424623.34999999963</v>
      </c>
      <c r="G28" s="661">
        <f t="shared" si="3"/>
        <v>3.6954611208908972</v>
      </c>
      <c r="H28" s="735">
        <f>C$249-C15</f>
        <v>4233107.4000000004</v>
      </c>
    </row>
    <row r="29" spans="1:9" s="677" customFormat="1" ht="15" customHeight="1">
      <c r="A29" s="441">
        <v>37347</v>
      </c>
      <c r="B29" s="674">
        <v>2002</v>
      </c>
      <c r="C29" s="667">
        <v>11994602.449999999</v>
      </c>
      <c r="D29" s="662">
        <f t="shared" si="5"/>
        <v>79576.789999999106</v>
      </c>
      <c r="E29" s="661">
        <f t="shared" si="4"/>
        <v>0.66786922891108702</v>
      </c>
      <c r="F29" s="662">
        <f t="shared" si="2"/>
        <v>420415.29999999888</v>
      </c>
      <c r="G29" s="661">
        <f t="shared" si="3"/>
        <v>3.6323527047858306</v>
      </c>
      <c r="H29" s="732"/>
    </row>
    <row r="30" spans="1:9" s="677" customFormat="1" ht="15" hidden="1" customHeight="1">
      <c r="A30" s="441">
        <v>37377</v>
      </c>
      <c r="B30" s="674">
        <v>2002</v>
      </c>
      <c r="C30" s="667">
        <v>12130300.85</v>
      </c>
      <c r="D30" s="662">
        <f t="shared" si="5"/>
        <v>135698.40000000037</v>
      </c>
      <c r="E30" s="661">
        <f t="shared" si="4"/>
        <v>1.1313288670105095</v>
      </c>
      <c r="F30" s="662">
        <f t="shared" si="2"/>
        <v>432063.40000000037</v>
      </c>
      <c r="G30" s="661">
        <f t="shared" si="3"/>
        <v>3.6934059668963357</v>
      </c>
      <c r="H30" s="732"/>
    </row>
    <row r="31" spans="1:9" s="677" customFormat="1" ht="15" hidden="1" customHeight="1">
      <c r="A31" s="441">
        <v>37408</v>
      </c>
      <c r="B31" s="674">
        <v>2002</v>
      </c>
      <c r="C31" s="667">
        <v>12201293.039999999</v>
      </c>
      <c r="D31" s="662">
        <f t="shared" si="5"/>
        <v>70992.189999999478</v>
      </c>
      <c r="E31" s="661">
        <f t="shared" si="4"/>
        <v>0.58524673771796643</v>
      </c>
      <c r="F31" s="662">
        <f t="shared" si="2"/>
        <v>396543.93999999948</v>
      </c>
      <c r="G31" s="661">
        <f t="shared" si="3"/>
        <v>3.3591899043411217</v>
      </c>
      <c r="H31" s="732"/>
    </row>
    <row r="32" spans="1:9" s="677" customFormat="1" ht="15" hidden="1" customHeight="1">
      <c r="A32" s="441">
        <v>37438</v>
      </c>
      <c r="B32" s="674">
        <v>2002</v>
      </c>
      <c r="C32" s="667">
        <v>12358932.65</v>
      </c>
      <c r="D32" s="662">
        <f t="shared" si="5"/>
        <v>157639.61000000127</v>
      </c>
      <c r="E32" s="661">
        <f t="shared" si="4"/>
        <v>1.291991016716068</v>
      </c>
      <c r="F32" s="662">
        <f t="shared" si="2"/>
        <v>414430.20000000112</v>
      </c>
      <c r="G32" s="661">
        <f t="shared" si="3"/>
        <v>3.4696313365484741</v>
      </c>
      <c r="H32" s="732"/>
    </row>
    <row r="33" spans="1:9" s="677" customFormat="1" ht="15" hidden="1" customHeight="1">
      <c r="A33" s="441">
        <v>37469</v>
      </c>
      <c r="B33" s="674">
        <v>2002</v>
      </c>
      <c r="C33" s="667">
        <v>12266043.85</v>
      </c>
      <c r="D33" s="662">
        <f t="shared" si="5"/>
        <v>-92888.800000000745</v>
      </c>
      <c r="E33" s="661">
        <f>C33/C32*100-100</f>
        <v>-0.75159241198713289</v>
      </c>
      <c r="F33" s="662">
        <f>C33-C20</f>
        <v>429781.49000000022</v>
      </c>
      <c r="G33" s="661">
        <f>C33/C20*100-100</f>
        <v>3.6310574818992052</v>
      </c>
      <c r="H33" s="732"/>
    </row>
    <row r="34" spans="1:9" s="677" customFormat="1" ht="15" hidden="1" customHeight="1">
      <c r="A34" s="441">
        <v>37500</v>
      </c>
      <c r="B34" s="674">
        <v>2002</v>
      </c>
      <c r="C34" s="667">
        <v>12243650.039999999</v>
      </c>
      <c r="D34" s="662">
        <f t="shared" si="5"/>
        <v>-22393.810000000522</v>
      </c>
      <c r="E34" s="661">
        <f>C34/C33*100-100</f>
        <v>-0.18256750321336312</v>
      </c>
      <c r="F34" s="662">
        <f>C34-C21</f>
        <v>425546.58999999985</v>
      </c>
      <c r="G34" s="661">
        <f>C34/C21*100-100</f>
        <v>3.6008027159383289</v>
      </c>
      <c r="H34" s="732"/>
    </row>
    <row r="35" spans="1:9" s="677" customFormat="1" ht="15" hidden="1" customHeight="1">
      <c r="A35" s="441">
        <v>37530</v>
      </c>
      <c r="B35" s="674">
        <v>2002</v>
      </c>
      <c r="C35" s="667">
        <v>12286473.300000001</v>
      </c>
      <c r="D35" s="662">
        <f t="shared" si="5"/>
        <v>42823.260000001639</v>
      </c>
      <c r="E35" s="661">
        <f>C35/C34*100-100</f>
        <v>0.3497589351222814</v>
      </c>
      <c r="F35" s="662">
        <f>C35-C22</f>
        <v>434468.30000000075</v>
      </c>
      <c r="G35" s="661">
        <f>C35/C22*100-100</f>
        <v>3.6657789125131188</v>
      </c>
      <c r="H35" s="732"/>
    </row>
    <row r="36" spans="1:9" s="677" customFormat="1" ht="15" hidden="1" customHeight="1">
      <c r="A36" s="441">
        <v>37561</v>
      </c>
      <c r="B36" s="674">
        <v>2002</v>
      </c>
      <c r="C36" s="667">
        <v>12301028.52</v>
      </c>
      <c r="D36" s="662">
        <f t="shared" si="5"/>
        <v>14555.219999998808</v>
      </c>
      <c r="E36" s="661">
        <f>C36/C35*100-100</f>
        <v>0.11846540211013235</v>
      </c>
      <c r="F36" s="662">
        <f>C36-C23</f>
        <v>415623.24000000022</v>
      </c>
      <c r="G36" s="661">
        <f>C36/C23*100-100</f>
        <v>3.496921057453406</v>
      </c>
      <c r="H36" s="732"/>
    </row>
    <row r="37" spans="1:9" s="677" customFormat="1" ht="15" hidden="1" customHeight="1">
      <c r="A37" s="441">
        <v>37591</v>
      </c>
      <c r="B37" s="674">
        <v>2002</v>
      </c>
      <c r="C37" s="667">
        <v>12285306.83</v>
      </c>
      <c r="D37" s="662">
        <f t="shared" si="5"/>
        <v>-15721.689999999478</v>
      </c>
      <c r="E37" s="661">
        <f>C37/C36*100-100</f>
        <v>-0.12780793064935381</v>
      </c>
      <c r="F37" s="662">
        <f>C37-C24</f>
        <v>384211.66000000015</v>
      </c>
      <c r="G37" s="661">
        <f>C37/C24*100-100</f>
        <v>3.2283723011350389</v>
      </c>
      <c r="H37" s="732"/>
    </row>
    <row r="38" spans="1:9" s="677" customFormat="1" ht="15" hidden="1" customHeight="1">
      <c r="A38" s="669" t="s">
        <v>208</v>
      </c>
      <c r="B38" s="676" t="s">
        <v>208</v>
      </c>
      <c r="C38" s="733"/>
      <c r="D38" s="672"/>
      <c r="E38" s="673"/>
      <c r="F38" s="672"/>
      <c r="G38" s="673"/>
      <c r="H38" s="732"/>
      <c r="I38" s="734"/>
    </row>
    <row r="39" spans="1:9" s="677" customFormat="1" ht="15" hidden="1" customHeight="1">
      <c r="A39" s="441">
        <v>37622</v>
      </c>
      <c r="B39" s="674">
        <v>2003</v>
      </c>
      <c r="C39" s="659">
        <v>12117010.279999999</v>
      </c>
      <c r="D39" s="662">
        <f>C39-C37</f>
        <v>-168296.55000000075</v>
      </c>
      <c r="E39" s="661">
        <f>C39/C37*100-100</f>
        <v>-1.3699010723039464</v>
      </c>
      <c r="F39" s="662">
        <f t="shared" ref="F39:F45" si="6">C39-C26</f>
        <v>384041.50999999978</v>
      </c>
      <c r="G39" s="661">
        <f t="shared" ref="G39:G45" si="7">C39/C26*100-100</f>
        <v>3.2731827513421479</v>
      </c>
      <c r="H39" s="732"/>
    </row>
    <row r="40" spans="1:9" s="677" customFormat="1" ht="15" hidden="1" customHeight="1">
      <c r="A40" s="441">
        <v>37653</v>
      </c>
      <c r="B40" s="674">
        <v>2003</v>
      </c>
      <c r="C40" s="667">
        <v>12258709.5</v>
      </c>
      <c r="D40" s="662">
        <f>C40-C39</f>
        <v>141699.22000000067</v>
      </c>
      <c r="E40" s="661">
        <f t="shared" ref="E40:E45" si="8">C40/C39*100-100</f>
        <v>1.1694239480334971</v>
      </c>
      <c r="F40" s="662">
        <f t="shared" si="6"/>
        <v>420832.94999999925</v>
      </c>
      <c r="G40" s="661">
        <f t="shared" si="7"/>
        <v>3.5549699156137962</v>
      </c>
      <c r="H40" s="732"/>
    </row>
    <row r="41" spans="1:9" s="677" customFormat="1" ht="15" hidden="1" customHeight="1">
      <c r="A41" s="441">
        <v>37681</v>
      </c>
      <c r="B41" s="674">
        <v>2003</v>
      </c>
      <c r="C41" s="667">
        <v>12362121.800000001</v>
      </c>
      <c r="D41" s="662">
        <f t="shared" ref="D41:D50" si="9">C41-C40</f>
        <v>103412.30000000075</v>
      </c>
      <c r="E41" s="661">
        <f t="shared" si="8"/>
        <v>0.84358227103757599</v>
      </c>
      <c r="F41" s="662">
        <f t="shared" si="6"/>
        <v>447096.1400000006</v>
      </c>
      <c r="G41" s="661">
        <f t="shared" si="7"/>
        <v>3.7523724476813385</v>
      </c>
      <c r="H41" s="732"/>
    </row>
    <row r="42" spans="1:9" s="677" customFormat="1" ht="15" customHeight="1">
      <c r="A42" s="441">
        <v>37712</v>
      </c>
      <c r="B42" s="674">
        <v>2003</v>
      </c>
      <c r="C42" s="667">
        <v>12455490.1</v>
      </c>
      <c r="D42" s="662">
        <f t="shared" si="9"/>
        <v>93368.299999998882</v>
      </c>
      <c r="E42" s="661">
        <f t="shared" si="8"/>
        <v>0.75527730199193854</v>
      </c>
      <c r="F42" s="662">
        <f t="shared" si="6"/>
        <v>460887.65000000037</v>
      </c>
      <c r="G42" s="661">
        <f t="shared" si="7"/>
        <v>3.8424587385970597</v>
      </c>
      <c r="H42" s="732"/>
    </row>
    <row r="43" spans="1:9" s="677" customFormat="1" ht="15" hidden="1" customHeight="1">
      <c r="A43" s="441">
        <v>37742</v>
      </c>
      <c r="B43" s="674">
        <v>2003</v>
      </c>
      <c r="C43" s="667">
        <v>12582523.4</v>
      </c>
      <c r="D43" s="662">
        <f t="shared" si="9"/>
        <v>127033.30000000075</v>
      </c>
      <c r="E43" s="661">
        <f t="shared" si="8"/>
        <v>1.0198980447987367</v>
      </c>
      <c r="F43" s="662">
        <f t="shared" si="6"/>
        <v>452222.55000000075</v>
      </c>
      <c r="G43" s="661">
        <f t="shared" si="7"/>
        <v>3.7280406775731478</v>
      </c>
      <c r="H43" s="732"/>
    </row>
    <row r="44" spans="1:9" s="677" customFormat="1" ht="15" hidden="1" customHeight="1">
      <c r="A44" s="441">
        <v>37773</v>
      </c>
      <c r="B44" s="674">
        <v>2003</v>
      </c>
      <c r="C44" s="667">
        <v>12659738.85</v>
      </c>
      <c r="D44" s="662">
        <f t="shared" si="9"/>
        <v>77215.449999999255</v>
      </c>
      <c r="E44" s="661">
        <f t="shared" si="8"/>
        <v>0.61367221458932875</v>
      </c>
      <c r="F44" s="662">
        <f t="shared" si="6"/>
        <v>458445.81000000052</v>
      </c>
      <c r="G44" s="661">
        <f t="shared" si="7"/>
        <v>3.7573543107034482</v>
      </c>
      <c r="H44" s="732"/>
    </row>
    <row r="45" spans="1:9" s="677" customFormat="1" ht="16.399999999999999" hidden="1" customHeight="1">
      <c r="A45" s="441">
        <v>37803</v>
      </c>
      <c r="B45" s="674">
        <v>2003</v>
      </c>
      <c r="C45" s="667">
        <v>12791115.6</v>
      </c>
      <c r="D45" s="662">
        <f t="shared" si="9"/>
        <v>131376.75</v>
      </c>
      <c r="E45" s="661">
        <f t="shared" si="8"/>
        <v>1.0377524493722063</v>
      </c>
      <c r="F45" s="662">
        <f t="shared" si="6"/>
        <v>432182.94999999925</v>
      </c>
      <c r="G45" s="661">
        <f t="shared" si="7"/>
        <v>3.4969277868829494</v>
      </c>
      <c r="H45" s="732"/>
    </row>
    <row r="46" spans="1:9" s="677" customFormat="1" ht="15" hidden="1" customHeight="1">
      <c r="A46" s="441">
        <v>37834</v>
      </c>
      <c r="B46" s="674">
        <v>2003</v>
      </c>
      <c r="C46" s="667">
        <v>12666726.09</v>
      </c>
      <c r="D46" s="662">
        <f t="shared" si="9"/>
        <v>-124389.50999999978</v>
      </c>
      <c r="E46" s="661">
        <f>C46/C45*100-100</f>
        <v>-0.97246803085728573</v>
      </c>
      <c r="F46" s="662">
        <f>C46-C33</f>
        <v>400682.24000000022</v>
      </c>
      <c r="G46" s="661">
        <f>C46/C33*100-100</f>
        <v>3.2665971596049843</v>
      </c>
      <c r="H46" s="732"/>
    </row>
    <row r="47" spans="1:9" s="677" customFormat="1" ht="15" hidden="1" customHeight="1">
      <c r="A47" s="441">
        <v>37865</v>
      </c>
      <c r="B47" s="674">
        <v>2003</v>
      </c>
      <c r="C47" s="667">
        <v>12643237.310000001</v>
      </c>
      <c r="D47" s="662">
        <f t="shared" si="9"/>
        <v>-23488.779999999329</v>
      </c>
      <c r="E47" s="661">
        <f>C47/C46*100-100</f>
        <v>-0.18543686689920946</v>
      </c>
      <c r="F47" s="662">
        <f>C47-C34</f>
        <v>399587.27000000142</v>
      </c>
      <c r="G47" s="661">
        <f>C47/C34*100-100</f>
        <v>3.2636286458249657</v>
      </c>
      <c r="H47" s="732"/>
    </row>
    <row r="48" spans="1:9" s="677" customFormat="1" ht="15" hidden="1" customHeight="1">
      <c r="A48" s="441">
        <v>37895</v>
      </c>
      <c r="B48" s="674">
        <v>2003</v>
      </c>
      <c r="C48" s="667">
        <v>12677583.6</v>
      </c>
      <c r="D48" s="662">
        <f t="shared" si="9"/>
        <v>34346.289999999106</v>
      </c>
      <c r="E48" s="661">
        <f>C48/C47*100-100</f>
        <v>0.27165740196014099</v>
      </c>
      <c r="F48" s="662">
        <f>C48-C35</f>
        <v>391110.29999999888</v>
      </c>
      <c r="G48" s="661">
        <f>C48/C35*100-100</f>
        <v>3.1832592677347122</v>
      </c>
      <c r="H48" s="732"/>
    </row>
    <row r="49" spans="1:12" s="677" customFormat="1" ht="15" hidden="1" customHeight="1">
      <c r="A49" s="441">
        <v>37926</v>
      </c>
      <c r="B49" s="674">
        <v>2003</v>
      </c>
      <c r="C49" s="667">
        <v>12694164.800000001</v>
      </c>
      <c r="D49" s="662">
        <f t="shared" si="9"/>
        <v>16581.200000001118</v>
      </c>
      <c r="E49" s="661">
        <f>C49/C48*100-100</f>
        <v>0.13079148616303371</v>
      </c>
      <c r="F49" s="662">
        <f>C49-C36</f>
        <v>393136.28000000119</v>
      </c>
      <c r="G49" s="661">
        <f>C49/C36*100-100</f>
        <v>3.1959626738594267</v>
      </c>
      <c r="H49" s="732"/>
    </row>
    <row r="50" spans="1:12" s="677" customFormat="1" ht="15" hidden="1" customHeight="1">
      <c r="A50" s="441">
        <v>37956</v>
      </c>
      <c r="B50" s="674">
        <v>2003</v>
      </c>
      <c r="C50" s="667">
        <v>12659431.73</v>
      </c>
      <c r="D50" s="662">
        <f t="shared" si="9"/>
        <v>-34733.070000000298</v>
      </c>
      <c r="E50" s="661">
        <f>C50/C49*100-100</f>
        <v>-0.27361445630515391</v>
      </c>
      <c r="F50" s="662">
        <f>C50-C37</f>
        <v>374124.90000000037</v>
      </c>
      <c r="G50" s="661">
        <f>C50/C37*100-100</f>
        <v>3.045303671914894</v>
      </c>
      <c r="H50" s="732"/>
    </row>
    <row r="51" spans="1:12" s="677" customFormat="1" ht="15" hidden="1" customHeight="1">
      <c r="A51" s="669" t="s">
        <v>209</v>
      </c>
      <c r="B51" s="676" t="s">
        <v>209</v>
      </c>
      <c r="C51" s="733"/>
      <c r="D51" s="672"/>
      <c r="E51" s="673"/>
      <c r="F51" s="672"/>
      <c r="G51" s="673"/>
      <c r="H51" s="732"/>
      <c r="I51" s="734"/>
    </row>
    <row r="52" spans="1:12" s="677" customFormat="1" ht="15" hidden="1" customHeight="1">
      <c r="A52" s="441">
        <v>37987</v>
      </c>
      <c r="B52" s="674">
        <v>2004</v>
      </c>
      <c r="C52" s="659">
        <v>12478148.6</v>
      </c>
      <c r="D52" s="662">
        <f>C52-C50</f>
        <v>-181283.13000000082</v>
      </c>
      <c r="E52" s="661">
        <f>C52/C50*100-100</f>
        <v>-1.4320005341977691</v>
      </c>
      <c r="F52" s="662">
        <f t="shared" ref="F52:F58" si="10">C52-C39</f>
        <v>361138.3200000003</v>
      </c>
      <c r="G52" s="661">
        <f t="shared" ref="G52:G58" si="11">C52/C39*100-100</f>
        <v>2.9804243097497789</v>
      </c>
      <c r="H52" s="732"/>
    </row>
    <row r="53" spans="1:12" s="677" customFormat="1" ht="15" hidden="1" customHeight="1">
      <c r="A53" s="441">
        <v>38018</v>
      </c>
      <c r="B53" s="674">
        <v>2004</v>
      </c>
      <c r="C53" s="667">
        <v>12642089.15</v>
      </c>
      <c r="D53" s="662">
        <f>C53-C52</f>
        <v>163940.55000000075</v>
      </c>
      <c r="E53" s="661">
        <f t="shared" ref="E53:E58" si="12">C53/C52*100-100</f>
        <v>1.3138211064420204</v>
      </c>
      <c r="F53" s="662">
        <f t="shared" si="10"/>
        <v>383379.65000000037</v>
      </c>
      <c r="G53" s="661">
        <f t="shared" si="11"/>
        <v>3.1274062738822579</v>
      </c>
      <c r="H53" s="732"/>
    </row>
    <row r="54" spans="1:12" s="679" customFormat="1" ht="15" hidden="1" customHeight="1">
      <c r="A54" s="441">
        <v>38047</v>
      </c>
      <c r="B54" s="674">
        <v>2004</v>
      </c>
      <c r="C54" s="667">
        <v>12745100.17</v>
      </c>
      <c r="D54" s="662">
        <f t="shared" ref="D54:D63" si="13">C54-C53</f>
        <v>103011.01999999955</v>
      </c>
      <c r="E54" s="661">
        <f t="shared" si="12"/>
        <v>0.81482592614052862</v>
      </c>
      <c r="F54" s="662">
        <f t="shared" si="10"/>
        <v>382978.36999999918</v>
      </c>
      <c r="G54" s="661">
        <f t="shared" si="11"/>
        <v>3.0979986785116438</v>
      </c>
      <c r="H54" s="736"/>
    </row>
    <row r="55" spans="1:12" s="677" customFormat="1" ht="15" customHeight="1">
      <c r="A55" s="441">
        <v>38078</v>
      </c>
      <c r="B55" s="674">
        <v>2004</v>
      </c>
      <c r="C55" s="667">
        <v>12820402.949999999</v>
      </c>
      <c r="D55" s="662">
        <f t="shared" si="13"/>
        <v>75302.779999999329</v>
      </c>
      <c r="E55" s="661">
        <f t="shared" si="12"/>
        <v>0.59083709814420615</v>
      </c>
      <c r="F55" s="662">
        <f t="shared" si="10"/>
        <v>364912.84999999963</v>
      </c>
      <c r="G55" s="661">
        <f t="shared" si="11"/>
        <v>2.9297349768677492</v>
      </c>
      <c r="H55" s="737"/>
    </row>
    <row r="56" spans="1:12" s="677" customFormat="1" ht="15" hidden="1" customHeight="1">
      <c r="A56" s="441">
        <v>38108</v>
      </c>
      <c r="B56" s="674">
        <v>2004</v>
      </c>
      <c r="C56" s="667">
        <v>12958744.9</v>
      </c>
      <c r="D56" s="662">
        <f t="shared" si="13"/>
        <v>138341.95000000112</v>
      </c>
      <c r="E56" s="661">
        <f t="shared" si="12"/>
        <v>1.0790764575773437</v>
      </c>
      <c r="F56" s="662">
        <f t="shared" si="10"/>
        <v>376221.5</v>
      </c>
      <c r="G56" s="661">
        <f t="shared" si="11"/>
        <v>2.9900321902043885</v>
      </c>
      <c r="H56" s="737"/>
    </row>
    <row r="57" spans="1:12" s="680" customFormat="1" ht="15" hidden="1" customHeight="1">
      <c r="A57" s="441">
        <v>38139</v>
      </c>
      <c r="B57" s="674">
        <v>2004</v>
      </c>
      <c r="C57" s="667">
        <v>13059617.09</v>
      </c>
      <c r="D57" s="662">
        <f t="shared" si="13"/>
        <v>100872.18999999948</v>
      </c>
      <c r="E57" s="661">
        <f t="shared" si="12"/>
        <v>0.77841018384425809</v>
      </c>
      <c r="F57" s="662">
        <f t="shared" si="10"/>
        <v>399878.24000000022</v>
      </c>
      <c r="G57" s="661">
        <f t="shared" si="11"/>
        <v>3.1586610493154126</v>
      </c>
      <c r="H57" s="738"/>
    </row>
    <row r="58" spans="1:12" s="411" customFormat="1" ht="15" hidden="1" customHeight="1">
      <c r="A58" s="441">
        <v>38169</v>
      </c>
      <c r="B58" s="674">
        <v>2004</v>
      </c>
      <c r="C58" s="667">
        <v>13215850.91</v>
      </c>
      <c r="D58" s="662">
        <f t="shared" si="13"/>
        <v>156233.8200000003</v>
      </c>
      <c r="E58" s="661">
        <f t="shared" si="12"/>
        <v>1.1963124104123324</v>
      </c>
      <c r="F58" s="662">
        <f t="shared" si="10"/>
        <v>424735.31000000052</v>
      </c>
      <c r="G58" s="661">
        <f t="shared" si="11"/>
        <v>3.3205493819475862</v>
      </c>
      <c r="H58" s="739"/>
    </row>
    <row r="59" spans="1:12" s="411" customFormat="1" ht="15" hidden="1" customHeight="1">
      <c r="A59" s="441">
        <v>38200</v>
      </c>
      <c r="B59" s="674">
        <v>2004</v>
      </c>
      <c r="C59" s="667">
        <v>13077800.27</v>
      </c>
      <c r="D59" s="662">
        <f t="shared" si="13"/>
        <v>-138050.6400000006</v>
      </c>
      <c r="E59" s="661">
        <f>C59/C58*100-100</f>
        <v>-1.0445838178723932</v>
      </c>
      <c r="F59" s="662">
        <f>C59-C46</f>
        <v>411074.1799999997</v>
      </c>
      <c r="G59" s="661">
        <f>C59/C46*100-100</f>
        <v>3.2453072489230692</v>
      </c>
      <c r="H59" s="740"/>
    </row>
    <row r="60" spans="1:12" s="411" customFormat="1" ht="15" hidden="1" customHeight="1">
      <c r="A60" s="441">
        <v>38231</v>
      </c>
      <c r="B60" s="674">
        <v>2004</v>
      </c>
      <c r="C60" s="667">
        <v>13064211.859999999</v>
      </c>
      <c r="D60" s="662">
        <f t="shared" si="13"/>
        <v>-13588.410000000149</v>
      </c>
      <c r="E60" s="661">
        <f>C60/C59*100-100</f>
        <v>-0.10390440073604168</v>
      </c>
      <c r="F60" s="662">
        <f>C60-C47</f>
        <v>420974.54999999888</v>
      </c>
      <c r="G60" s="661">
        <f>C60/C47*100-100</f>
        <v>3.3296420819930006</v>
      </c>
      <c r="H60" s="740"/>
    </row>
    <row r="61" spans="1:12" s="677" customFormat="1" ht="15" hidden="1" customHeight="1">
      <c r="A61" s="441">
        <v>38261</v>
      </c>
      <c r="B61" s="674">
        <v>2004</v>
      </c>
      <c r="C61" s="667">
        <v>13112347.609999999</v>
      </c>
      <c r="D61" s="662">
        <f t="shared" si="13"/>
        <v>48135.75</v>
      </c>
      <c r="E61" s="661">
        <f>C61/C60*100-100</f>
        <v>0.36845506269982309</v>
      </c>
      <c r="F61" s="662">
        <f>C61-C48</f>
        <v>434764.00999999978</v>
      </c>
      <c r="G61" s="661">
        <f>C61/C48*100-100</f>
        <v>3.4293917809384453</v>
      </c>
      <c r="H61" s="734"/>
    </row>
    <row r="62" spans="1:12" s="657" customFormat="1" ht="15" hidden="1" customHeight="1">
      <c r="A62" s="441">
        <v>38292</v>
      </c>
      <c r="B62" s="674">
        <v>2004</v>
      </c>
      <c r="C62" s="667">
        <v>13143789.140000001</v>
      </c>
      <c r="D62" s="662">
        <f t="shared" si="13"/>
        <v>31441.530000001192</v>
      </c>
      <c r="E62" s="661">
        <f>C62/C61*100-100</f>
        <v>0.23978566565779147</v>
      </c>
      <c r="F62" s="662">
        <f>C62-C49</f>
        <v>449624.33999999985</v>
      </c>
      <c r="G62" s="661">
        <f>C62/C49*100-100</f>
        <v>3.5419765465783115</v>
      </c>
      <c r="H62" s="737"/>
      <c r="I62" s="741"/>
      <c r="J62" s="742"/>
      <c r="K62" s="741"/>
      <c r="L62" s="742"/>
    </row>
    <row r="63" spans="1:12" s="657" customFormat="1" ht="15" hidden="1" customHeight="1">
      <c r="A63" s="441">
        <v>38322</v>
      </c>
      <c r="B63" s="674">
        <v>2004</v>
      </c>
      <c r="C63" s="667">
        <v>13127530.65</v>
      </c>
      <c r="D63" s="662">
        <f t="shared" si="13"/>
        <v>-16258.490000000224</v>
      </c>
      <c r="E63" s="661">
        <f>C63/C62*100-100</f>
        <v>-0.12369713046082609</v>
      </c>
      <c r="F63" s="662">
        <f>C63-C50</f>
        <v>468098.91999999993</v>
      </c>
      <c r="G63" s="661">
        <f>C63/C50*100-100</f>
        <v>3.6976297987429518</v>
      </c>
      <c r="H63" s="737"/>
      <c r="I63" s="741"/>
      <c r="J63" s="742"/>
      <c r="K63" s="741"/>
      <c r="L63" s="742"/>
    </row>
    <row r="64" spans="1:12" s="677" customFormat="1" ht="15" hidden="1" customHeight="1">
      <c r="A64" s="669" t="s">
        <v>210</v>
      </c>
      <c r="B64" s="676" t="s">
        <v>210</v>
      </c>
      <c r="C64" s="733"/>
      <c r="D64" s="672"/>
      <c r="E64" s="673"/>
      <c r="F64" s="672"/>
      <c r="G64" s="673"/>
      <c r="H64" s="732"/>
      <c r="I64" s="734"/>
    </row>
    <row r="65" spans="1:12" s="677" customFormat="1" ht="15" hidden="1" customHeight="1">
      <c r="A65" s="441">
        <v>38353</v>
      </c>
      <c r="B65" s="674">
        <v>2005</v>
      </c>
      <c r="C65" s="659">
        <v>12987377.75</v>
      </c>
      <c r="D65" s="662">
        <f>C65-C63</f>
        <v>-140152.90000000037</v>
      </c>
      <c r="E65" s="661">
        <f>C65/C63*100-100</f>
        <v>-1.0676257685980062</v>
      </c>
      <c r="F65" s="662">
        <f t="shared" ref="F65:F71" si="14">C65-C52</f>
        <v>509229.15000000037</v>
      </c>
      <c r="G65" s="661">
        <f t="shared" ref="G65:G71" si="15">C65/C52*100-100</f>
        <v>4.0809671877124458</v>
      </c>
      <c r="H65" s="732"/>
    </row>
    <row r="66" spans="1:12" s="677" customFormat="1" ht="15" hidden="1" customHeight="1">
      <c r="A66" s="441">
        <v>38384</v>
      </c>
      <c r="B66" s="674">
        <v>2005</v>
      </c>
      <c r="C66" s="667">
        <v>13118838.300000001</v>
      </c>
      <c r="D66" s="662">
        <f t="shared" ref="D66:D71" si="16">C66-C65</f>
        <v>131460.55000000075</v>
      </c>
      <c r="E66" s="661">
        <f t="shared" ref="E66:E71" si="17">C66/C65*100-100</f>
        <v>1.0122178050915807</v>
      </c>
      <c r="F66" s="662">
        <f t="shared" si="14"/>
        <v>476749.15000000037</v>
      </c>
      <c r="G66" s="661">
        <f t="shared" si="15"/>
        <v>3.7711263094518017</v>
      </c>
      <c r="H66" s="732"/>
    </row>
    <row r="67" spans="1:12" s="679" customFormat="1" ht="15" hidden="1" customHeight="1">
      <c r="A67" s="441">
        <v>38412</v>
      </c>
      <c r="B67" s="674">
        <v>2005</v>
      </c>
      <c r="C67" s="667">
        <v>13217049.710000001</v>
      </c>
      <c r="D67" s="662">
        <f t="shared" si="16"/>
        <v>98211.410000000149</v>
      </c>
      <c r="E67" s="661">
        <f t="shared" si="17"/>
        <v>0.74862886296875786</v>
      </c>
      <c r="F67" s="662">
        <f t="shared" si="14"/>
        <v>471949.54000000097</v>
      </c>
      <c r="G67" s="661">
        <f t="shared" si="15"/>
        <v>3.7029880793788976</v>
      </c>
      <c r="H67" s="736"/>
    </row>
    <row r="68" spans="1:12" s="677" customFormat="1" ht="15" customHeight="1">
      <c r="A68" s="441">
        <v>38443</v>
      </c>
      <c r="B68" s="674">
        <v>2005</v>
      </c>
      <c r="C68" s="667">
        <v>13332587.449999999</v>
      </c>
      <c r="D68" s="662">
        <f t="shared" si="16"/>
        <v>115537.73999999836</v>
      </c>
      <c r="E68" s="661">
        <f t="shared" si="17"/>
        <v>0.87415680908411275</v>
      </c>
      <c r="F68" s="662">
        <f t="shared" si="14"/>
        <v>512184.5</v>
      </c>
      <c r="G68" s="661">
        <f t="shared" si="15"/>
        <v>3.9950733373789831</v>
      </c>
      <c r="H68" s="737"/>
    </row>
    <row r="69" spans="1:12" s="677" customFormat="1" ht="15" hidden="1" customHeight="1">
      <c r="A69" s="441">
        <v>38473</v>
      </c>
      <c r="B69" s="674">
        <v>2005</v>
      </c>
      <c r="C69" s="667">
        <v>13495270.810000001</v>
      </c>
      <c r="D69" s="662">
        <f t="shared" si="16"/>
        <v>162683.36000000127</v>
      </c>
      <c r="E69" s="661">
        <f t="shared" si="17"/>
        <v>1.2201934591473389</v>
      </c>
      <c r="F69" s="662">
        <f t="shared" si="14"/>
        <v>536525.91000000015</v>
      </c>
      <c r="G69" s="661">
        <f t="shared" si="15"/>
        <v>4.1402613767016874</v>
      </c>
      <c r="H69" s="737"/>
    </row>
    <row r="70" spans="1:12" s="680" customFormat="1" ht="15" hidden="1" customHeight="1">
      <c r="A70" s="441">
        <v>38504</v>
      </c>
      <c r="B70" s="674">
        <v>2005</v>
      </c>
      <c r="C70" s="667">
        <v>13660651.68</v>
      </c>
      <c r="D70" s="662">
        <f t="shared" si="16"/>
        <v>165380.86999999918</v>
      </c>
      <c r="E70" s="661">
        <f t="shared" si="17"/>
        <v>1.2254727773039775</v>
      </c>
      <c r="F70" s="662">
        <f t="shared" si="14"/>
        <v>601034.58999999985</v>
      </c>
      <c r="G70" s="661">
        <f t="shared" si="15"/>
        <v>4.6022374611597456</v>
      </c>
      <c r="H70" s="738"/>
    </row>
    <row r="71" spans="1:12" s="411" customFormat="1" ht="15" hidden="1" customHeight="1">
      <c r="A71" s="441">
        <v>38534</v>
      </c>
      <c r="B71" s="674">
        <v>2005</v>
      </c>
      <c r="C71" s="667">
        <v>13858257.470000001</v>
      </c>
      <c r="D71" s="662">
        <f t="shared" si="16"/>
        <v>197605.79000000097</v>
      </c>
      <c r="E71" s="661">
        <f t="shared" si="17"/>
        <v>1.4465326737618653</v>
      </c>
      <c r="F71" s="662">
        <f t="shared" si="14"/>
        <v>642406.56000000052</v>
      </c>
      <c r="G71" s="661">
        <f t="shared" si="15"/>
        <v>4.8608792908969178</v>
      </c>
      <c r="H71" s="739"/>
    </row>
    <row r="72" spans="1:12" s="411" customFormat="1" ht="15" hidden="1" customHeight="1">
      <c r="A72" s="441">
        <v>38565</v>
      </c>
      <c r="B72" s="674">
        <v>2005</v>
      </c>
      <c r="C72" s="667">
        <v>13753718.949999999</v>
      </c>
      <c r="D72" s="662">
        <f>C72-C71</f>
        <v>-104538.52000000142</v>
      </c>
      <c r="E72" s="661">
        <f>C72/C71*100-100</f>
        <v>-0.75434101456336577</v>
      </c>
      <c r="F72" s="662">
        <f>C72-C59</f>
        <v>675918.6799999997</v>
      </c>
      <c r="G72" s="661">
        <f>C72/C59*100-100</f>
        <v>5.1684432094480997</v>
      </c>
      <c r="H72" s="740"/>
    </row>
    <row r="73" spans="1:12" s="411" customFormat="1" ht="15" hidden="1" customHeight="1">
      <c r="A73" s="441">
        <v>38596</v>
      </c>
      <c r="B73" s="674">
        <v>2005</v>
      </c>
      <c r="C73" s="667">
        <v>13772747.720000001</v>
      </c>
      <c r="D73" s="662">
        <f>C73-C72</f>
        <v>19028.770000001416</v>
      </c>
      <c r="E73" s="661">
        <f>C73/C72*100-100</f>
        <v>0.1383536341638063</v>
      </c>
      <c r="F73" s="662">
        <f>C73-C60</f>
        <v>708535.86000000127</v>
      </c>
      <c r="G73" s="661">
        <f>C73/C60*100-100</f>
        <v>5.4234872152479028</v>
      </c>
      <c r="H73" s="740"/>
    </row>
    <row r="74" spans="1:12" s="677" customFormat="1" ht="15" hidden="1" customHeight="1">
      <c r="A74" s="441">
        <v>38626</v>
      </c>
      <c r="B74" s="674">
        <v>2005</v>
      </c>
      <c r="C74" s="667">
        <v>13851036</v>
      </c>
      <c r="D74" s="662">
        <f>C74-C73</f>
        <v>78288.279999999329</v>
      </c>
      <c r="E74" s="661">
        <f>C74/C73*100-100</f>
        <v>0.56842891187439193</v>
      </c>
      <c r="F74" s="662">
        <f>C74-C61</f>
        <v>738688.3900000006</v>
      </c>
      <c r="G74" s="661">
        <f>C74/C61*100-100</f>
        <v>5.6335326973534876</v>
      </c>
      <c r="H74" s="734"/>
    </row>
    <row r="75" spans="1:12" s="657" customFormat="1" ht="15" hidden="1" customHeight="1">
      <c r="A75" s="441">
        <v>38657</v>
      </c>
      <c r="B75" s="674">
        <v>2005</v>
      </c>
      <c r="C75" s="667">
        <v>13879088.039999999</v>
      </c>
      <c r="D75" s="662">
        <f>C75-C74</f>
        <v>28052.039999999106</v>
      </c>
      <c r="E75" s="661">
        <f>C75/C74*100-100</f>
        <v>0.20252665576782647</v>
      </c>
      <c r="F75" s="662">
        <f>C75-C62</f>
        <v>735298.89999999851</v>
      </c>
      <c r="G75" s="661">
        <f>C75/C62*100-100</f>
        <v>5.594268838065048</v>
      </c>
      <c r="H75" s="737"/>
      <c r="I75" s="741"/>
      <c r="J75" s="742"/>
      <c r="K75" s="741"/>
      <c r="L75" s="742"/>
    </row>
    <row r="76" spans="1:12" s="657" customFormat="1" ht="15" hidden="1" customHeight="1">
      <c r="A76" s="441">
        <v>38687</v>
      </c>
      <c r="B76" s="674">
        <v>2005</v>
      </c>
      <c r="C76" s="667">
        <v>13858117.35</v>
      </c>
      <c r="D76" s="662">
        <f>C76-C75</f>
        <v>-20970.689999999478</v>
      </c>
      <c r="E76" s="661">
        <f>C76/C75*100-100</f>
        <v>-0.15109559028346098</v>
      </c>
      <c r="F76" s="662">
        <f>C76-C63</f>
        <v>730586.69999999925</v>
      </c>
      <c r="G76" s="661">
        <f>C76/C63*100-100</f>
        <v>5.5653018033517014</v>
      </c>
      <c r="H76" s="737"/>
      <c r="I76" s="741"/>
      <c r="J76" s="742"/>
      <c r="K76" s="741"/>
      <c r="L76" s="742"/>
    </row>
    <row r="77" spans="1:12" s="677" customFormat="1" ht="15" hidden="1" customHeight="1">
      <c r="A77" s="669" t="s">
        <v>211</v>
      </c>
      <c r="B77" s="676" t="s">
        <v>211</v>
      </c>
      <c r="C77" s="733"/>
      <c r="D77" s="672"/>
      <c r="E77" s="673"/>
      <c r="F77" s="672"/>
      <c r="G77" s="673"/>
      <c r="H77" s="732"/>
      <c r="I77" s="734"/>
    </row>
    <row r="78" spans="1:12" s="677" customFormat="1" ht="15" hidden="1" customHeight="1">
      <c r="A78" s="441">
        <v>38718</v>
      </c>
      <c r="B78" s="674">
        <v>2006</v>
      </c>
      <c r="C78" s="659">
        <v>13711324.52</v>
      </c>
      <c r="D78" s="662">
        <f>C78-C76</f>
        <v>-146792.83000000007</v>
      </c>
      <c r="E78" s="661">
        <f>C78/C76*100-100</f>
        <v>-1.0592552097273114</v>
      </c>
      <c r="F78" s="662">
        <f t="shared" ref="F78:F84" si="18">C78-C65</f>
        <v>723946.76999999955</v>
      </c>
      <c r="G78" s="661">
        <f t="shared" ref="G78:G84" si="19">C78/C65*100-100</f>
        <v>5.5742335668953729</v>
      </c>
      <c r="H78" s="732"/>
    </row>
    <row r="79" spans="1:12" s="677" customFormat="1" ht="15" hidden="1" customHeight="1">
      <c r="A79" s="441">
        <v>38749</v>
      </c>
      <c r="B79" s="674">
        <v>2006</v>
      </c>
      <c r="C79" s="667">
        <v>13847144.300000001</v>
      </c>
      <c r="D79" s="662">
        <f t="shared" ref="D79:D84" si="20">C79-C78</f>
        <v>135819.78000000119</v>
      </c>
      <c r="E79" s="661">
        <f t="shared" ref="E79:E84" si="21">C79/C78*100-100</f>
        <v>0.99056644601975563</v>
      </c>
      <c r="F79" s="662">
        <f t="shared" si="18"/>
        <v>728306</v>
      </c>
      <c r="G79" s="661">
        <f t="shared" si="19"/>
        <v>5.5516043672860746</v>
      </c>
      <c r="H79" s="732"/>
    </row>
    <row r="80" spans="1:12" s="679" customFormat="1" ht="15" hidden="1" customHeight="1">
      <c r="A80" s="441">
        <v>38777</v>
      </c>
      <c r="B80" s="674">
        <v>2006</v>
      </c>
      <c r="C80" s="667">
        <v>13972475.34</v>
      </c>
      <c r="D80" s="662">
        <f t="shared" si="20"/>
        <v>125331.03999999911</v>
      </c>
      <c r="E80" s="661">
        <f t="shared" si="21"/>
        <v>0.90510387762768119</v>
      </c>
      <c r="F80" s="662">
        <f t="shared" si="18"/>
        <v>755425.62999999896</v>
      </c>
      <c r="G80" s="661">
        <f t="shared" si="19"/>
        <v>5.7155389937623085</v>
      </c>
      <c r="H80" s="736"/>
    </row>
    <row r="81" spans="1:12" s="677" customFormat="1" ht="15" customHeight="1">
      <c r="A81" s="441">
        <v>38808</v>
      </c>
      <c r="B81" s="674">
        <v>2006</v>
      </c>
      <c r="C81" s="667">
        <v>14087911.880000001</v>
      </c>
      <c r="D81" s="662">
        <f t="shared" si="20"/>
        <v>115436.54000000097</v>
      </c>
      <c r="E81" s="661">
        <f t="shared" si="21"/>
        <v>0.82617100543045296</v>
      </c>
      <c r="F81" s="662">
        <f t="shared" si="18"/>
        <v>755324.43000000156</v>
      </c>
      <c r="G81" s="661">
        <f t="shared" si="19"/>
        <v>5.6652501461747562</v>
      </c>
      <c r="H81" s="737"/>
    </row>
    <row r="82" spans="1:12" s="677" customFormat="1" ht="15" hidden="1" customHeight="1">
      <c r="A82" s="441">
        <v>38838</v>
      </c>
      <c r="B82" s="674">
        <v>2006</v>
      </c>
      <c r="C82" s="667">
        <v>14231554.949999999</v>
      </c>
      <c r="D82" s="662">
        <f t="shared" si="20"/>
        <v>143643.06999999844</v>
      </c>
      <c r="E82" s="661">
        <f t="shared" si="21"/>
        <v>1.019619310679559</v>
      </c>
      <c r="F82" s="662">
        <f t="shared" si="18"/>
        <v>736284.13999999873</v>
      </c>
      <c r="G82" s="661">
        <f t="shared" si="19"/>
        <v>5.4558678396762019</v>
      </c>
      <c r="H82" s="737"/>
    </row>
    <row r="83" spans="1:12" s="680" customFormat="1" ht="15" hidden="1" customHeight="1">
      <c r="A83" s="441">
        <v>38869</v>
      </c>
      <c r="B83" s="674">
        <v>2006</v>
      </c>
      <c r="C83" s="667">
        <v>14343105.27</v>
      </c>
      <c r="D83" s="662">
        <f t="shared" si="20"/>
        <v>111550.3200000003</v>
      </c>
      <c r="E83" s="661">
        <f t="shared" si="21"/>
        <v>0.78382383648106213</v>
      </c>
      <c r="F83" s="662">
        <f t="shared" si="18"/>
        <v>682453.58999999985</v>
      </c>
      <c r="G83" s="661">
        <f t="shared" si="19"/>
        <v>4.9957615931248256</v>
      </c>
      <c r="H83" s="738"/>
    </row>
    <row r="84" spans="1:12" s="411" customFormat="1" ht="15" hidden="1" customHeight="1">
      <c r="A84" s="441">
        <v>38899</v>
      </c>
      <c r="B84" s="674">
        <v>2006</v>
      </c>
      <c r="C84" s="667">
        <v>14495943.039999999</v>
      </c>
      <c r="D84" s="662">
        <f t="shared" si="20"/>
        <v>152837.76999999955</v>
      </c>
      <c r="E84" s="661">
        <f t="shared" si="21"/>
        <v>1.0655835477947306</v>
      </c>
      <c r="F84" s="662">
        <f t="shared" si="18"/>
        <v>637685.56999999844</v>
      </c>
      <c r="G84" s="661">
        <f t="shared" si="19"/>
        <v>4.601484503953273</v>
      </c>
      <c r="H84" s="739"/>
    </row>
    <row r="85" spans="1:12" s="411" customFormat="1" ht="15" hidden="1" customHeight="1">
      <c r="A85" s="441">
        <v>38930</v>
      </c>
      <c r="B85" s="674">
        <v>2006</v>
      </c>
      <c r="C85" s="667">
        <v>14331416.859999999</v>
      </c>
      <c r="D85" s="662">
        <f>C85-C84</f>
        <v>-164526.1799999997</v>
      </c>
      <c r="E85" s="661">
        <f>C85/C84*100-100</f>
        <v>-1.1349808670329935</v>
      </c>
      <c r="F85" s="662">
        <f>C85-C72</f>
        <v>577697.91000000015</v>
      </c>
      <c r="G85" s="661">
        <f>C85/C72*100-100</f>
        <v>4.2003032932412765</v>
      </c>
      <c r="H85" s="740"/>
    </row>
    <row r="86" spans="1:12" s="411" customFormat="1" ht="15" hidden="1" customHeight="1">
      <c r="A86" s="441">
        <v>38961</v>
      </c>
      <c r="B86" s="674">
        <v>2006</v>
      </c>
      <c r="C86" s="667">
        <v>14354455.57</v>
      </c>
      <c r="D86" s="662">
        <f>C86-C85</f>
        <v>23038.710000000894</v>
      </c>
      <c r="E86" s="661">
        <f>C86/C85*100-100</f>
        <v>0.16075668041102631</v>
      </c>
      <c r="F86" s="662">
        <f>C86-C73</f>
        <v>581707.84999999963</v>
      </c>
      <c r="G86" s="661">
        <f>C86/C73*100-100</f>
        <v>4.223615082669923</v>
      </c>
      <c r="H86" s="740"/>
    </row>
    <row r="87" spans="1:12" s="677" customFormat="1" ht="15" hidden="1" customHeight="1">
      <c r="A87" s="441">
        <v>38991</v>
      </c>
      <c r="B87" s="674">
        <v>2006</v>
      </c>
      <c r="C87" s="667">
        <v>14439017.609999999</v>
      </c>
      <c r="D87" s="662">
        <f>C87-C86</f>
        <v>84562.039999999106</v>
      </c>
      <c r="E87" s="661">
        <f>C87/C86*100-100</f>
        <v>0.58909959759623121</v>
      </c>
      <c r="F87" s="662">
        <f>C87-C74</f>
        <v>587981.6099999994</v>
      </c>
      <c r="G87" s="661">
        <f>C87/C74*100-100</f>
        <v>4.2450370499362009</v>
      </c>
      <c r="H87" s="734"/>
    </row>
    <row r="88" spans="1:12" s="657" customFormat="1" ht="15" hidden="1" customHeight="1">
      <c r="A88" s="441">
        <v>39022</v>
      </c>
      <c r="B88" s="674">
        <v>2006</v>
      </c>
      <c r="C88" s="667">
        <v>14497689.85</v>
      </c>
      <c r="D88" s="662">
        <f>C88-C87</f>
        <v>58672.240000000224</v>
      </c>
      <c r="E88" s="661">
        <f>C88/C87*100-100</f>
        <v>0.40634509621600046</v>
      </c>
      <c r="F88" s="662">
        <f>C88-C75</f>
        <v>618601.81000000052</v>
      </c>
      <c r="G88" s="661">
        <f>C88/C75*100-100</f>
        <v>4.4570782188078084</v>
      </c>
      <c r="H88" s="737"/>
      <c r="I88" s="741"/>
      <c r="J88" s="742"/>
      <c r="K88" s="741"/>
      <c r="L88" s="742"/>
    </row>
    <row r="89" spans="1:12" s="657" customFormat="1" ht="15" hidden="1" customHeight="1">
      <c r="A89" s="441">
        <v>39052</v>
      </c>
      <c r="B89" s="674">
        <v>2006</v>
      </c>
      <c r="C89" s="667">
        <v>14492200.550000001</v>
      </c>
      <c r="D89" s="662">
        <f>C89-C88</f>
        <v>-5489.2999999988824</v>
      </c>
      <c r="E89" s="661">
        <f>C89/C88*100-100</f>
        <v>-3.7863273782193119E-2</v>
      </c>
      <c r="F89" s="662">
        <f>C89-C76</f>
        <v>634083.20000000112</v>
      </c>
      <c r="G89" s="661">
        <f>C89/C76*100-100</f>
        <v>4.5755363732722429</v>
      </c>
      <c r="H89" s="737"/>
      <c r="I89" s="741"/>
      <c r="J89" s="742"/>
      <c r="K89" s="741"/>
      <c r="L89" s="742"/>
    </row>
    <row r="90" spans="1:12" s="677" customFormat="1" ht="15" hidden="1" customHeight="1">
      <c r="A90" s="669" t="s">
        <v>212</v>
      </c>
      <c r="B90" s="676" t="s">
        <v>212</v>
      </c>
      <c r="C90" s="681"/>
      <c r="D90" s="672"/>
      <c r="E90" s="743"/>
      <c r="F90" s="672"/>
      <c r="G90" s="743"/>
      <c r="H90" s="737"/>
      <c r="I90" s="741"/>
      <c r="J90" s="742"/>
      <c r="K90" s="741"/>
      <c r="L90" s="742"/>
    </row>
    <row r="91" spans="1:12" s="678" customFormat="1" ht="15" hidden="1" customHeight="1">
      <c r="A91" s="441">
        <v>39083</v>
      </c>
      <c r="B91" s="674">
        <v>2007</v>
      </c>
      <c r="C91" s="659">
        <v>14352303.810000001</v>
      </c>
      <c r="D91" s="662">
        <f>C91-C89</f>
        <v>-139896.74000000022</v>
      </c>
      <c r="E91" s="661">
        <f>C91/C89*100-100</f>
        <v>-0.96532434475591344</v>
      </c>
      <c r="F91" s="662">
        <f t="shared" ref="F91:F97" si="22">C91-C78</f>
        <v>640979.29000000097</v>
      </c>
      <c r="G91" s="661">
        <f t="shared" ref="G91:G97" si="23">C91/C78*100-100</f>
        <v>4.6748167112888268</v>
      </c>
      <c r="H91" s="744"/>
      <c r="I91" s="745"/>
      <c r="J91" s="746"/>
      <c r="K91" s="745"/>
      <c r="L91" s="746"/>
    </row>
    <row r="92" spans="1:12" s="677" customFormat="1" ht="15" hidden="1" customHeight="1">
      <c r="A92" s="441">
        <v>39114</v>
      </c>
      <c r="B92" s="674">
        <v>2007</v>
      </c>
      <c r="C92" s="667">
        <v>14488704.35</v>
      </c>
      <c r="D92" s="662">
        <f t="shared" ref="D92:D97" si="24">C92-C91</f>
        <v>136400.53999999911</v>
      </c>
      <c r="E92" s="661">
        <f t="shared" ref="E92:E97" si="25">C92/C91*100-100</f>
        <v>0.95037383409457732</v>
      </c>
      <c r="F92" s="662">
        <f t="shared" si="22"/>
        <v>641560.04999999888</v>
      </c>
      <c r="G92" s="661">
        <f t="shared" si="23"/>
        <v>4.6331578273507148</v>
      </c>
      <c r="H92" s="737"/>
      <c r="I92" s="741"/>
      <c r="J92" s="742"/>
      <c r="K92" s="741"/>
      <c r="L92" s="742"/>
    </row>
    <row r="93" spans="1:12" s="677" customFormat="1" ht="15" hidden="1" customHeight="1">
      <c r="A93" s="441">
        <v>39142</v>
      </c>
      <c r="B93" s="674">
        <v>2007</v>
      </c>
      <c r="C93" s="667">
        <v>14625883.720000001</v>
      </c>
      <c r="D93" s="662">
        <f t="shared" si="24"/>
        <v>137179.37000000104</v>
      </c>
      <c r="E93" s="661">
        <f t="shared" si="25"/>
        <v>0.94680218938970029</v>
      </c>
      <c r="F93" s="662">
        <f t="shared" si="22"/>
        <v>653408.38000000082</v>
      </c>
      <c r="G93" s="661">
        <f t="shared" si="23"/>
        <v>4.676396730717002</v>
      </c>
      <c r="H93" s="737"/>
      <c r="I93" s="741"/>
      <c r="J93" s="742"/>
      <c r="K93" s="741"/>
      <c r="L93" s="742"/>
    </row>
    <row r="94" spans="1:12" s="677" customFormat="1" ht="15" customHeight="1">
      <c r="A94" s="441">
        <v>39173</v>
      </c>
      <c r="B94" s="674">
        <v>2007</v>
      </c>
      <c r="C94" s="667">
        <v>14709910.52</v>
      </c>
      <c r="D94" s="662">
        <f t="shared" si="24"/>
        <v>84026.799999998882</v>
      </c>
      <c r="E94" s="661">
        <f t="shared" si="25"/>
        <v>0.57450750743421963</v>
      </c>
      <c r="F94" s="662">
        <f t="shared" si="22"/>
        <v>621998.63999999873</v>
      </c>
      <c r="G94" s="661">
        <f t="shared" si="23"/>
        <v>4.415123016797267</v>
      </c>
      <c r="H94" s="737"/>
      <c r="I94" s="741"/>
      <c r="J94" s="742"/>
      <c r="K94" s="741"/>
      <c r="L94" s="742"/>
    </row>
    <row r="95" spans="1:12" s="677" customFormat="1" ht="15" hidden="1" customHeight="1">
      <c r="A95" s="441">
        <v>39203</v>
      </c>
      <c r="B95" s="674">
        <v>2007</v>
      </c>
      <c r="C95" s="667">
        <v>14848914.5</v>
      </c>
      <c r="D95" s="662">
        <f t="shared" si="24"/>
        <v>139003.98000000045</v>
      </c>
      <c r="E95" s="661">
        <f t="shared" si="25"/>
        <v>0.94496822268909852</v>
      </c>
      <c r="F95" s="662">
        <f t="shared" si="22"/>
        <v>617359.55000000075</v>
      </c>
      <c r="G95" s="661">
        <f t="shared" si="23"/>
        <v>4.3379627325965657</v>
      </c>
      <c r="H95" s="737"/>
    </row>
    <row r="96" spans="1:12" s="679" customFormat="1" ht="15" hidden="1" customHeight="1">
      <c r="A96" s="441">
        <v>39234</v>
      </c>
      <c r="B96" s="674">
        <v>2007</v>
      </c>
      <c r="C96" s="667">
        <v>14919724.76</v>
      </c>
      <c r="D96" s="662">
        <f t="shared" si="24"/>
        <v>70810.259999999776</v>
      </c>
      <c r="E96" s="661">
        <f t="shared" si="25"/>
        <v>0.47687162586866805</v>
      </c>
      <c r="F96" s="662">
        <f t="shared" si="22"/>
        <v>576619.49000000022</v>
      </c>
      <c r="G96" s="661">
        <f t="shared" si="23"/>
        <v>4.0201858603523988</v>
      </c>
      <c r="H96" s="736"/>
    </row>
    <row r="97" spans="1:8" s="411" customFormat="1" ht="15" hidden="1" customHeight="1">
      <c r="A97" s="441">
        <v>39264</v>
      </c>
      <c r="B97" s="674">
        <v>2007</v>
      </c>
      <c r="C97" s="667">
        <v>15039452.859999999</v>
      </c>
      <c r="D97" s="662">
        <f t="shared" si="24"/>
        <v>119728.09999999963</v>
      </c>
      <c r="E97" s="661">
        <f t="shared" si="25"/>
        <v>0.80248196214043332</v>
      </c>
      <c r="F97" s="662">
        <f t="shared" si="22"/>
        <v>543509.8200000003</v>
      </c>
      <c r="G97" s="661">
        <f t="shared" si="23"/>
        <v>3.7493926300637526</v>
      </c>
      <c r="H97" s="737"/>
    </row>
    <row r="98" spans="1:8" s="411" customFormat="1" ht="15" hidden="1" customHeight="1">
      <c r="A98" s="441">
        <v>39295</v>
      </c>
      <c r="B98" s="674">
        <v>2007</v>
      </c>
      <c r="C98" s="667">
        <v>14844414.449999999</v>
      </c>
      <c r="D98" s="662">
        <f>C98-C97</f>
        <v>-195038.41000000015</v>
      </c>
      <c r="E98" s="661">
        <f>C98/C97*100-100</f>
        <v>-1.2968451167444925</v>
      </c>
      <c r="F98" s="662">
        <f>C98-C85</f>
        <v>512997.58999999985</v>
      </c>
      <c r="G98" s="661">
        <f>C98/C85*100-100</f>
        <v>3.5795315634968006</v>
      </c>
      <c r="H98" s="737"/>
    </row>
    <row r="99" spans="1:8" s="684" customFormat="1" ht="15" hidden="1" customHeight="1">
      <c r="A99" s="441">
        <v>39326</v>
      </c>
      <c r="B99" s="674">
        <v>2007</v>
      </c>
      <c r="C99" s="667">
        <v>14846298.25</v>
      </c>
      <c r="D99" s="662">
        <f>C99-C98</f>
        <v>1883.8000000007451</v>
      </c>
      <c r="E99" s="661">
        <f>C99/C98*100-100</f>
        <v>1.2690295102885329E-2</v>
      </c>
      <c r="F99" s="662">
        <f>C99-C86</f>
        <v>491842.6799999997</v>
      </c>
      <c r="G99" s="661">
        <f>C99/C86*100-100</f>
        <v>3.4264112463305452</v>
      </c>
      <c r="H99" s="736"/>
    </row>
    <row r="100" spans="1:8" s="684" customFormat="1" ht="15" hidden="1" customHeight="1">
      <c r="A100" s="441">
        <v>39356</v>
      </c>
      <c r="B100" s="674">
        <v>2007</v>
      </c>
      <c r="C100" s="667">
        <v>14907995.68</v>
      </c>
      <c r="D100" s="662">
        <f>C100-C99</f>
        <v>61697.429999999702</v>
      </c>
      <c r="E100" s="661">
        <f>C100/C99*100-100</f>
        <v>0.4155745018796182</v>
      </c>
      <c r="F100" s="662">
        <f>C100-C87</f>
        <v>468978.0700000003</v>
      </c>
      <c r="G100" s="661">
        <f>C100/C87*100-100</f>
        <v>3.2479915370087156</v>
      </c>
      <c r="H100" s="747"/>
    </row>
    <row r="101" spans="1:8" s="684" customFormat="1" ht="15" hidden="1" customHeight="1">
      <c r="A101" s="441">
        <v>39387</v>
      </c>
      <c r="B101" s="674">
        <v>2007</v>
      </c>
      <c r="C101" s="667">
        <v>14925402.470000001</v>
      </c>
      <c r="D101" s="662">
        <f>C101-C100</f>
        <v>17406.790000000969</v>
      </c>
      <c r="E101" s="661">
        <f>C101/C100*100-100</f>
        <v>0.11676143710823794</v>
      </c>
      <c r="F101" s="662">
        <f>C101-C88</f>
        <v>427712.62000000104</v>
      </c>
      <c r="G101" s="661">
        <f>C101/C88*100-100</f>
        <v>2.950212236744747</v>
      </c>
      <c r="H101" s="747"/>
    </row>
    <row r="102" spans="1:8" s="684" customFormat="1" ht="15" hidden="1" customHeight="1">
      <c r="A102" s="441">
        <v>39417</v>
      </c>
      <c r="B102" s="674">
        <v>2007</v>
      </c>
      <c r="C102" s="667">
        <v>14896049.23</v>
      </c>
      <c r="D102" s="662">
        <f>C102-C101</f>
        <v>-29353.240000000224</v>
      </c>
      <c r="E102" s="661">
        <f>C102/C101*100-100</f>
        <v>-0.19666632145430185</v>
      </c>
      <c r="F102" s="662">
        <f>C102-C89</f>
        <v>403848.6799999997</v>
      </c>
      <c r="G102" s="661">
        <f>C102/C89*100-100</f>
        <v>2.7866622367436236</v>
      </c>
      <c r="H102" s="747"/>
    </row>
    <row r="103" spans="1:8" s="684" customFormat="1" ht="15" hidden="1" customHeight="1">
      <c r="A103" s="427">
        <v>2008</v>
      </c>
      <c r="B103" s="676" t="s">
        <v>213</v>
      </c>
      <c r="C103" s="681"/>
      <c r="D103" s="685"/>
      <c r="E103" s="686"/>
      <c r="F103" s="672"/>
      <c r="G103" s="673"/>
      <c r="H103" s="747"/>
    </row>
    <row r="104" spans="1:8" s="411" customFormat="1" ht="15" hidden="1" customHeight="1">
      <c r="A104" s="441">
        <v>39448</v>
      </c>
      <c r="B104" s="674">
        <v>2008</v>
      </c>
      <c r="C104" s="659">
        <v>14690407.59</v>
      </c>
      <c r="D104" s="662">
        <f>C104-C102</f>
        <v>-205641.6400000006</v>
      </c>
      <c r="E104" s="661">
        <f>C104/C102*100-100</f>
        <v>-1.3805112807082338</v>
      </c>
      <c r="F104" s="662">
        <f t="shared" ref="F104:F110" si="26">C104-C91</f>
        <v>338103.77999999933</v>
      </c>
      <c r="G104" s="661">
        <f t="shared" ref="G104:G110" si="27">C104/C91*100-100</f>
        <v>2.355745701010207</v>
      </c>
    </row>
    <row r="105" spans="1:8" s="411" customFormat="1" ht="15" hidden="1" customHeight="1">
      <c r="A105" s="441">
        <v>39479</v>
      </c>
      <c r="B105" s="674">
        <v>2008</v>
      </c>
      <c r="C105" s="659">
        <v>14767477</v>
      </c>
      <c r="D105" s="662">
        <f t="shared" ref="D105:D110" si="28">C105-C104</f>
        <v>77069.410000000149</v>
      </c>
      <c r="E105" s="661">
        <f t="shared" ref="E105:E110" si="29">C105/C104*100-100</f>
        <v>0.52462404142184482</v>
      </c>
      <c r="F105" s="662">
        <f t="shared" si="26"/>
        <v>278772.65000000037</v>
      </c>
      <c r="G105" s="661">
        <f t="shared" si="27"/>
        <v>1.9240688695535368</v>
      </c>
    </row>
    <row r="106" spans="1:8" s="411" customFormat="1" ht="15" hidden="1" customHeight="1">
      <c r="A106" s="441">
        <v>39508</v>
      </c>
      <c r="B106" s="674">
        <v>2008</v>
      </c>
      <c r="C106" s="659">
        <v>14809777.52</v>
      </c>
      <c r="D106" s="662">
        <f t="shared" si="28"/>
        <v>42300.519999999553</v>
      </c>
      <c r="E106" s="661">
        <f t="shared" si="29"/>
        <v>0.2864437845408645</v>
      </c>
      <c r="F106" s="662">
        <f t="shared" si="26"/>
        <v>183893.79999999888</v>
      </c>
      <c r="G106" s="661">
        <f t="shared" si="27"/>
        <v>1.2573175304855937</v>
      </c>
    </row>
    <row r="107" spans="1:8" ht="15" customHeight="1">
      <c r="A107" s="441">
        <v>39539</v>
      </c>
      <c r="B107" s="674">
        <v>2008</v>
      </c>
      <c r="C107" s="659">
        <v>14841886</v>
      </c>
      <c r="D107" s="662">
        <f t="shared" si="28"/>
        <v>32108.480000000447</v>
      </c>
      <c r="E107" s="661">
        <f t="shared" si="29"/>
        <v>0.21680595779807277</v>
      </c>
      <c r="F107" s="662">
        <f t="shared" si="26"/>
        <v>131975.48000000045</v>
      </c>
      <c r="G107" s="661">
        <f t="shared" si="27"/>
        <v>0.89718751056007306</v>
      </c>
    </row>
    <row r="108" spans="1:8" ht="15" hidden="1" customHeight="1">
      <c r="A108" s="441">
        <v>39569</v>
      </c>
      <c r="B108" s="674">
        <v>2008</v>
      </c>
      <c r="C108" s="659">
        <v>14885748</v>
      </c>
      <c r="D108" s="662">
        <f t="shared" si="28"/>
        <v>43862</v>
      </c>
      <c r="E108" s="661">
        <f t="shared" si="29"/>
        <v>0.29552847933207715</v>
      </c>
      <c r="F108" s="662">
        <f t="shared" si="26"/>
        <v>36833.5</v>
      </c>
      <c r="G108" s="661">
        <f t="shared" si="27"/>
        <v>0.24805516928527993</v>
      </c>
    </row>
    <row r="109" spans="1:8" ht="15" hidden="1" customHeight="1">
      <c r="A109" s="441">
        <v>39600</v>
      </c>
      <c r="B109" s="674">
        <v>2008</v>
      </c>
      <c r="C109" s="659">
        <v>14849504</v>
      </c>
      <c r="D109" s="662">
        <f t="shared" si="28"/>
        <v>-36244</v>
      </c>
      <c r="E109" s="661">
        <f t="shared" si="29"/>
        <v>-0.24348121438035264</v>
      </c>
      <c r="F109" s="662">
        <f t="shared" si="26"/>
        <v>-70220.759999999776</v>
      </c>
      <c r="G109" s="661">
        <f t="shared" si="27"/>
        <v>-0.47065720802210365</v>
      </c>
    </row>
    <row r="110" spans="1:8" ht="15" hidden="1" customHeight="1">
      <c r="A110" s="441">
        <v>39630</v>
      </c>
      <c r="B110" s="674">
        <v>2008</v>
      </c>
      <c r="C110" s="659">
        <v>14892683.949999999</v>
      </c>
      <c r="D110" s="662">
        <f t="shared" si="28"/>
        <v>43179.949999999255</v>
      </c>
      <c r="E110" s="661">
        <f t="shared" si="29"/>
        <v>0.29078378644835823</v>
      </c>
      <c r="F110" s="662">
        <f t="shared" si="26"/>
        <v>-146768.91000000015</v>
      </c>
      <c r="G110" s="661">
        <f t="shared" si="27"/>
        <v>-0.97589261634881552</v>
      </c>
    </row>
    <row r="111" spans="1:8" ht="15" hidden="1" customHeight="1">
      <c r="A111" s="441">
        <v>39661</v>
      </c>
      <c r="B111" s="674">
        <v>2008</v>
      </c>
      <c r="C111" s="659">
        <v>14670677.65</v>
      </c>
      <c r="D111" s="662">
        <f>C111-C110</f>
        <v>-222006.29999999888</v>
      </c>
      <c r="E111" s="661">
        <f>C111/C110*100-100</f>
        <v>-1.490707119988258</v>
      </c>
      <c r="F111" s="662">
        <f>C111-C98</f>
        <v>-173736.79999999888</v>
      </c>
      <c r="G111" s="661">
        <f>C111/C98*100-100</f>
        <v>-1.1703849995915334</v>
      </c>
    </row>
    <row r="112" spans="1:8" s="684" customFormat="1" ht="15" hidden="1" customHeight="1">
      <c r="A112" s="441">
        <v>39692</v>
      </c>
      <c r="B112" s="674">
        <v>2008</v>
      </c>
      <c r="C112" s="659">
        <v>14554821.539999999</v>
      </c>
      <c r="D112" s="662">
        <f>C112-C111</f>
        <v>-115856.11000000127</v>
      </c>
      <c r="E112" s="661">
        <f>C112/C111*100-100</f>
        <v>-0.78971205532555189</v>
      </c>
      <c r="F112" s="662">
        <f>C112-C99</f>
        <v>-291476.71000000089</v>
      </c>
      <c r="G112" s="661">
        <f>C112/C99*100-100</f>
        <v>-1.9632955305878994</v>
      </c>
    </row>
    <row r="113" spans="1:8" ht="15" hidden="1" customHeight="1">
      <c r="A113" s="441">
        <v>39722</v>
      </c>
      <c r="B113" s="674">
        <v>2008</v>
      </c>
      <c r="C113" s="659">
        <v>14435444.130000001</v>
      </c>
      <c r="D113" s="662">
        <f>C113-C112</f>
        <v>-119377.40999999829</v>
      </c>
      <c r="E113" s="661">
        <f>C113/C112*100-100</f>
        <v>-0.82019150610621239</v>
      </c>
      <c r="F113" s="662">
        <f>C113-C100</f>
        <v>-472551.54999999888</v>
      </c>
      <c r="G113" s="661">
        <f>C113/C100*100-100</f>
        <v>-3.1697859332891767</v>
      </c>
    </row>
    <row r="114" spans="1:8" ht="15" hidden="1" customHeight="1">
      <c r="A114" s="441">
        <v>39753</v>
      </c>
      <c r="B114" s="674">
        <v>2008</v>
      </c>
      <c r="C114" s="659">
        <v>14262403</v>
      </c>
      <c r="D114" s="662">
        <f>C114-C113</f>
        <v>-173041.13000000082</v>
      </c>
      <c r="E114" s="661">
        <f>C114/C113*100-100</f>
        <v>-1.1987239771887914</v>
      </c>
      <c r="F114" s="662">
        <f>C114-C101</f>
        <v>-662999.47000000067</v>
      </c>
      <c r="G114" s="661">
        <f>C114/C101*100-100</f>
        <v>-4.4420877181210159</v>
      </c>
    </row>
    <row r="115" spans="1:8" ht="15" hidden="1" customHeight="1">
      <c r="A115" s="441">
        <v>39783</v>
      </c>
      <c r="B115" s="674">
        <v>2008</v>
      </c>
      <c r="C115" s="659">
        <v>14081098.470000001</v>
      </c>
      <c r="D115" s="662">
        <f>C115-C114</f>
        <v>-181304.52999999933</v>
      </c>
      <c r="E115" s="661">
        <f>C115/C114*100-100</f>
        <v>-1.2712060513224799</v>
      </c>
      <c r="F115" s="662">
        <f>C115-C102</f>
        <v>-814950.75999999978</v>
      </c>
      <c r="G115" s="661">
        <f>C115/C102*100-100</f>
        <v>-5.4709188148943895</v>
      </c>
    </row>
    <row r="116" spans="1:8" s="684" customFormat="1" ht="15" hidden="1" customHeight="1">
      <c r="A116" s="427">
        <v>2009</v>
      </c>
      <c r="B116" s="676" t="s">
        <v>214</v>
      </c>
      <c r="C116" s="681"/>
      <c r="D116" s="685"/>
      <c r="E116" s="686"/>
      <c r="F116" s="685"/>
      <c r="G116" s="686"/>
      <c r="H116" s="747"/>
    </row>
    <row r="117" spans="1:8" s="411" customFormat="1" ht="15" hidden="1" customHeight="1">
      <c r="A117" s="441">
        <v>39814</v>
      </c>
      <c r="B117" s="674">
        <v>2009</v>
      </c>
      <c r="C117" s="659">
        <v>13755624.35</v>
      </c>
      <c r="D117" s="662">
        <f>C117-C115</f>
        <v>-325474.12000000104</v>
      </c>
      <c r="E117" s="661">
        <f>C117/C115*100-100</f>
        <v>-2.3114256369517534</v>
      </c>
      <c r="F117" s="662">
        <f t="shared" ref="F117:F128" si="30">C117-C104</f>
        <v>-934783.24000000022</v>
      </c>
      <c r="G117" s="661">
        <f t="shared" ref="G117:G128" si="31">C117/C104*100-100</f>
        <v>-6.3632219478806178</v>
      </c>
    </row>
    <row r="118" spans="1:8" s="411" customFormat="1" ht="15" hidden="1" customHeight="1">
      <c r="A118" s="441">
        <v>39845</v>
      </c>
      <c r="B118" s="674">
        <v>2009</v>
      </c>
      <c r="C118" s="659">
        <v>13700543.300000001</v>
      </c>
      <c r="D118" s="662">
        <f t="shared" ref="D118:D124" si="32">C118-C117</f>
        <v>-55081.049999998882</v>
      </c>
      <c r="E118" s="661">
        <f t="shared" ref="E118:E124" si="33">C118/C117*100-100</f>
        <v>-0.40042566297616133</v>
      </c>
      <c r="F118" s="662">
        <f t="shared" si="30"/>
        <v>-1066933.6999999993</v>
      </c>
      <c r="G118" s="661">
        <f t="shared" si="31"/>
        <v>-7.2248881782581975</v>
      </c>
    </row>
    <row r="119" spans="1:8" s="411" customFormat="1" ht="15" hidden="1" customHeight="1">
      <c r="A119" s="441">
        <v>39873</v>
      </c>
      <c r="B119" s="674">
        <v>2009</v>
      </c>
      <c r="C119" s="659">
        <v>13649041.720000001</v>
      </c>
      <c r="D119" s="662">
        <f t="shared" si="32"/>
        <v>-51501.580000000075</v>
      </c>
      <c r="E119" s="661">
        <f t="shared" si="33"/>
        <v>-0.37590903420596078</v>
      </c>
      <c r="F119" s="662">
        <f t="shared" si="30"/>
        <v>-1160735.7999999989</v>
      </c>
      <c r="G119" s="661">
        <f t="shared" si="31"/>
        <v>-7.8376315811123618</v>
      </c>
    </row>
    <row r="120" spans="1:8" ht="15" customHeight="1">
      <c r="A120" s="441">
        <v>39904</v>
      </c>
      <c r="B120" s="674">
        <v>2009</v>
      </c>
      <c r="C120" s="659">
        <v>13625966.449999999</v>
      </c>
      <c r="D120" s="662">
        <f t="shared" si="32"/>
        <v>-23075.270000001416</v>
      </c>
      <c r="E120" s="661">
        <f t="shared" si="33"/>
        <v>-0.16906146580377879</v>
      </c>
      <c r="F120" s="662">
        <f t="shared" si="30"/>
        <v>-1215919.5500000007</v>
      </c>
      <c r="G120" s="661">
        <f t="shared" si="31"/>
        <v>-8.1924867904254199</v>
      </c>
    </row>
    <row r="121" spans="1:8" ht="15" hidden="1" customHeight="1">
      <c r="A121" s="441">
        <v>39934</v>
      </c>
      <c r="B121" s="674">
        <v>2009</v>
      </c>
      <c r="C121" s="659">
        <v>13687726.6</v>
      </c>
      <c r="D121" s="662">
        <f t="shared" si="32"/>
        <v>61760.150000000373</v>
      </c>
      <c r="E121" s="661">
        <f t="shared" si="33"/>
        <v>0.45325335437031811</v>
      </c>
      <c r="F121" s="662">
        <f t="shared" si="30"/>
        <v>-1198021.4000000004</v>
      </c>
      <c r="G121" s="661">
        <f t="shared" si="31"/>
        <v>-8.0481101789443272</v>
      </c>
    </row>
    <row r="122" spans="1:8" ht="15" hidden="1" customHeight="1">
      <c r="A122" s="441">
        <v>39965</v>
      </c>
      <c r="B122" s="674">
        <v>2009</v>
      </c>
      <c r="C122" s="659">
        <v>13693646.630000001</v>
      </c>
      <c r="D122" s="662">
        <f t="shared" si="32"/>
        <v>5920.0300000011921</v>
      </c>
      <c r="E122" s="661">
        <f t="shared" si="33"/>
        <v>4.3250644705324248E-2</v>
      </c>
      <c r="F122" s="662">
        <f t="shared" si="30"/>
        <v>-1155857.3699999992</v>
      </c>
      <c r="G122" s="661">
        <f t="shared" si="31"/>
        <v>-7.7838112976702689</v>
      </c>
    </row>
    <row r="123" spans="1:8" ht="15" hidden="1" customHeight="1">
      <c r="A123" s="441">
        <v>39995</v>
      </c>
      <c r="B123" s="674">
        <v>2009</v>
      </c>
      <c r="C123" s="659">
        <v>13774419.779999999</v>
      </c>
      <c r="D123" s="662">
        <f t="shared" si="32"/>
        <v>80773.14999999851</v>
      </c>
      <c r="E123" s="661">
        <f t="shared" si="33"/>
        <v>0.58985858319901752</v>
      </c>
      <c r="F123" s="662">
        <f t="shared" si="30"/>
        <v>-1118264.17</v>
      </c>
      <c r="G123" s="661">
        <f t="shared" si="31"/>
        <v>-7.5088155617510495</v>
      </c>
    </row>
    <row r="124" spans="1:8" s="684" customFormat="1" ht="15" hidden="1" customHeight="1">
      <c r="A124" s="441">
        <v>40026</v>
      </c>
      <c r="B124" s="674">
        <v>2009</v>
      </c>
      <c r="C124" s="659">
        <v>13658460.23</v>
      </c>
      <c r="D124" s="662">
        <f t="shared" si="32"/>
        <v>-115959.54999999888</v>
      </c>
      <c r="E124" s="661">
        <f t="shared" si="33"/>
        <v>-0.84184707488273602</v>
      </c>
      <c r="F124" s="662">
        <f t="shared" si="30"/>
        <v>-1012217.4199999999</v>
      </c>
      <c r="G124" s="661">
        <f t="shared" si="31"/>
        <v>-6.8995955343617084</v>
      </c>
    </row>
    <row r="125" spans="1:8" ht="15" hidden="1" customHeight="1">
      <c r="A125" s="441">
        <v>40057</v>
      </c>
      <c r="B125" s="674">
        <v>2009</v>
      </c>
      <c r="C125" s="659">
        <v>13572167</v>
      </c>
      <c r="D125" s="662">
        <f>C125-C124</f>
        <v>-86293.230000000447</v>
      </c>
      <c r="E125" s="661">
        <f>C125/C124*100-100</f>
        <v>-0.63179325155893196</v>
      </c>
      <c r="F125" s="662">
        <f t="shared" si="30"/>
        <v>-982654.53999999911</v>
      </c>
      <c r="G125" s="661">
        <f t="shared" si="31"/>
        <v>-6.7514021886110953</v>
      </c>
    </row>
    <row r="126" spans="1:8" ht="15" hidden="1" customHeight="1">
      <c r="A126" s="441">
        <v>40087</v>
      </c>
      <c r="B126" s="674">
        <v>2009</v>
      </c>
      <c r="C126" s="659">
        <v>13541931.76</v>
      </c>
      <c r="D126" s="662">
        <f>C126-C125</f>
        <v>-30235.240000000224</v>
      </c>
      <c r="E126" s="661">
        <f>C126/C125*100-100</f>
        <v>-0.2227738577045244</v>
      </c>
      <c r="F126" s="662">
        <f t="shared" si="30"/>
        <v>-893512.37000000104</v>
      </c>
      <c r="G126" s="661">
        <f t="shared" si="31"/>
        <v>-6.1897116704784167</v>
      </c>
    </row>
    <row r="127" spans="1:8" s="684" customFormat="1" ht="15" hidden="1" customHeight="1">
      <c r="A127" s="441">
        <v>40118</v>
      </c>
      <c r="B127" s="674">
        <v>2009</v>
      </c>
      <c r="C127" s="659">
        <v>13499435.09</v>
      </c>
      <c r="D127" s="662">
        <f>C127-C126</f>
        <v>-42496.669999999925</v>
      </c>
      <c r="E127" s="661">
        <f>C127/C126*100-100</f>
        <v>-0.3138154197876446</v>
      </c>
      <c r="F127" s="662">
        <f t="shared" si="30"/>
        <v>-762967.91000000015</v>
      </c>
      <c r="G127" s="661">
        <f t="shared" si="31"/>
        <v>-5.3495046381735278</v>
      </c>
    </row>
    <row r="128" spans="1:8" s="684" customFormat="1" ht="15" hidden="1" customHeight="1">
      <c r="A128" s="441">
        <v>40148</v>
      </c>
      <c r="B128" s="674">
        <v>2009</v>
      </c>
      <c r="C128" s="659">
        <v>13436666.939999999</v>
      </c>
      <c r="D128" s="662">
        <f>C128-C127</f>
        <v>-62768.150000000373</v>
      </c>
      <c r="E128" s="661">
        <f>C128/C127*100-100</f>
        <v>-0.46496871596129097</v>
      </c>
      <c r="F128" s="662">
        <f t="shared" si="30"/>
        <v>-644431.53000000119</v>
      </c>
      <c r="G128" s="661">
        <f t="shared" si="31"/>
        <v>-4.5765714327825435</v>
      </c>
    </row>
    <row r="129" spans="1:8" s="684" customFormat="1" ht="15" hidden="1" customHeight="1">
      <c r="A129" s="427">
        <v>2010</v>
      </c>
      <c r="B129" s="676" t="s">
        <v>215</v>
      </c>
      <c r="C129" s="681"/>
      <c r="D129" s="685"/>
      <c r="E129" s="686"/>
      <c r="F129" s="685"/>
      <c r="G129" s="686"/>
      <c r="H129" s="747"/>
    </row>
    <row r="130" spans="1:8" s="411" customFormat="1" ht="15" hidden="1" customHeight="1">
      <c r="A130" s="441">
        <v>40179</v>
      </c>
      <c r="B130" s="674">
        <v>2010</v>
      </c>
      <c r="C130" s="659">
        <v>13185817.890000001</v>
      </c>
      <c r="D130" s="662">
        <f>C130-C128</f>
        <v>-250849.04999999888</v>
      </c>
      <c r="E130" s="661">
        <f>C130/C128*100-100</f>
        <v>-1.8668993666371136</v>
      </c>
      <c r="F130" s="662">
        <f t="shared" ref="F130:F141" si="34">C130-C117</f>
        <v>-569806.45999999903</v>
      </c>
      <c r="G130" s="661">
        <f t="shared" ref="G130:G141" si="35">C130/C117*100-100</f>
        <v>-4.1423525788562188</v>
      </c>
    </row>
    <row r="131" spans="1:8" s="411" customFormat="1" ht="15" hidden="1" customHeight="1">
      <c r="A131" s="441">
        <v>40210</v>
      </c>
      <c r="B131" s="674">
        <v>2010</v>
      </c>
      <c r="C131" s="659">
        <v>13223025.300000001</v>
      </c>
      <c r="D131" s="662">
        <f t="shared" ref="D131:D136" si="36">C131-C130</f>
        <v>37207.410000000149</v>
      </c>
      <c r="E131" s="661">
        <f t="shared" ref="E131:E136" si="37">C131/C130*100-100</f>
        <v>0.28217749031873041</v>
      </c>
      <c r="F131" s="662">
        <f t="shared" si="34"/>
        <v>-477518</v>
      </c>
      <c r="G131" s="661">
        <f t="shared" si="35"/>
        <v>-3.4853946266495797</v>
      </c>
    </row>
    <row r="132" spans="1:8" s="411" customFormat="1" ht="15" hidden="1" customHeight="1">
      <c r="A132" s="441">
        <v>40238</v>
      </c>
      <c r="B132" s="674">
        <v>2010</v>
      </c>
      <c r="C132" s="659">
        <v>13255716.17</v>
      </c>
      <c r="D132" s="662">
        <f t="shared" si="36"/>
        <v>32690.86999999918</v>
      </c>
      <c r="E132" s="661">
        <f t="shared" si="37"/>
        <v>0.24722685813812006</v>
      </c>
      <c r="F132" s="662">
        <f t="shared" si="34"/>
        <v>-393325.55000000075</v>
      </c>
      <c r="G132" s="661">
        <f t="shared" si="35"/>
        <v>-2.8817081672749225</v>
      </c>
    </row>
    <row r="133" spans="1:8" ht="15" customHeight="1">
      <c r="A133" s="441">
        <v>40269</v>
      </c>
      <c r="B133" s="674">
        <v>2010</v>
      </c>
      <c r="C133" s="659">
        <v>13319738.5</v>
      </c>
      <c r="D133" s="662">
        <f t="shared" si="36"/>
        <v>64022.330000000075</v>
      </c>
      <c r="E133" s="661">
        <f t="shared" si="37"/>
        <v>0.48297903469669734</v>
      </c>
      <c r="F133" s="662">
        <f t="shared" si="34"/>
        <v>-306227.94999999925</v>
      </c>
      <c r="G133" s="661">
        <f t="shared" si="35"/>
        <v>-2.2473851753832719</v>
      </c>
    </row>
    <row r="134" spans="1:8" ht="15" hidden="1" customHeight="1">
      <c r="A134" s="441">
        <v>40299</v>
      </c>
      <c r="B134" s="674">
        <v>2010</v>
      </c>
      <c r="C134" s="659">
        <v>13429347.85</v>
      </c>
      <c r="D134" s="662">
        <f t="shared" si="36"/>
        <v>109609.34999999963</v>
      </c>
      <c r="E134" s="661">
        <f t="shared" si="37"/>
        <v>0.8229091734796441</v>
      </c>
      <c r="F134" s="662">
        <f t="shared" si="34"/>
        <v>-258378.75</v>
      </c>
      <c r="G134" s="661">
        <f t="shared" si="35"/>
        <v>-1.887667379329443</v>
      </c>
    </row>
    <row r="135" spans="1:8" ht="15" hidden="1" customHeight="1">
      <c r="A135" s="441">
        <v>40330</v>
      </c>
      <c r="B135" s="674">
        <v>2010</v>
      </c>
      <c r="C135" s="659">
        <v>13459372.630000001</v>
      </c>
      <c r="D135" s="662">
        <f t="shared" si="36"/>
        <v>30024.780000001192</v>
      </c>
      <c r="E135" s="661">
        <f t="shared" si="37"/>
        <v>0.22357586038701527</v>
      </c>
      <c r="F135" s="662">
        <f t="shared" si="34"/>
        <v>-234274</v>
      </c>
      <c r="G135" s="661">
        <f t="shared" si="35"/>
        <v>-1.7108225904322154</v>
      </c>
    </row>
    <row r="136" spans="1:8" ht="15" hidden="1" customHeight="1">
      <c r="A136" s="441">
        <v>40360</v>
      </c>
      <c r="B136" s="674">
        <v>2010</v>
      </c>
      <c r="C136" s="659">
        <v>13553424.18</v>
      </c>
      <c r="D136" s="662">
        <f t="shared" si="36"/>
        <v>94051.549999998882</v>
      </c>
      <c r="E136" s="661">
        <f t="shared" si="37"/>
        <v>0.69878108427107577</v>
      </c>
      <c r="F136" s="662">
        <f t="shared" si="34"/>
        <v>-220995.59999999963</v>
      </c>
      <c r="G136" s="661">
        <f t="shared" si="35"/>
        <v>-1.604391353898464</v>
      </c>
    </row>
    <row r="137" spans="1:8" s="684" customFormat="1" ht="15" hidden="1" customHeight="1">
      <c r="A137" s="441">
        <v>40391</v>
      </c>
      <c r="B137" s="674">
        <v>2010</v>
      </c>
      <c r="C137" s="659">
        <v>13448473.220000001</v>
      </c>
      <c r="D137" s="662">
        <f>C137-C136</f>
        <v>-104950.95999999903</v>
      </c>
      <c r="E137" s="661">
        <f>C137/C136*100-100</f>
        <v>-0.7743501465472491</v>
      </c>
      <c r="F137" s="662">
        <f t="shared" si="34"/>
        <v>-209987.00999999978</v>
      </c>
      <c r="G137" s="661">
        <f t="shared" si="35"/>
        <v>-1.5374134892509659</v>
      </c>
    </row>
    <row r="138" spans="1:8" s="684" customFormat="1" ht="15" hidden="1" customHeight="1">
      <c r="A138" s="441">
        <v>40422</v>
      </c>
      <c r="B138" s="674">
        <v>2010</v>
      </c>
      <c r="C138" s="659">
        <v>13383973.630000001</v>
      </c>
      <c r="D138" s="662">
        <f>C138-C137</f>
        <v>-64499.589999999851</v>
      </c>
      <c r="E138" s="661">
        <f>C138/C137*100-100</f>
        <v>-0.4796052975298295</v>
      </c>
      <c r="F138" s="662">
        <f t="shared" si="34"/>
        <v>-188193.36999999918</v>
      </c>
      <c r="G138" s="661">
        <f t="shared" si="35"/>
        <v>-1.3866125431554082</v>
      </c>
    </row>
    <row r="139" spans="1:8" ht="15" hidden="1" customHeight="1">
      <c r="A139" s="441">
        <v>40452</v>
      </c>
      <c r="B139" s="674">
        <v>2010</v>
      </c>
      <c r="C139" s="659">
        <v>13355565.800000001</v>
      </c>
      <c r="D139" s="662">
        <f>C139-C138</f>
        <v>-28407.830000000075</v>
      </c>
      <c r="E139" s="661">
        <f>C139/C138*100-100</f>
        <v>-0.21225258495969967</v>
      </c>
      <c r="F139" s="662">
        <f t="shared" si="34"/>
        <v>-186365.95999999903</v>
      </c>
      <c r="G139" s="661">
        <f t="shared" si="35"/>
        <v>-1.3762139944500689</v>
      </c>
    </row>
    <row r="140" spans="1:8" s="684" customFormat="1" ht="15" hidden="1" customHeight="1">
      <c r="A140" s="441">
        <v>40483</v>
      </c>
      <c r="B140" s="674">
        <v>2010</v>
      </c>
      <c r="C140" s="659">
        <v>13321003</v>
      </c>
      <c r="D140" s="662">
        <f>C140-C139</f>
        <v>-34562.800000000745</v>
      </c>
      <c r="E140" s="661">
        <f>C140/C139*100-100</f>
        <v>-0.25878948535449808</v>
      </c>
      <c r="F140" s="662">
        <f t="shared" si="34"/>
        <v>-178432.08999999985</v>
      </c>
      <c r="G140" s="661">
        <f t="shared" si="35"/>
        <v>-1.3217744950837016</v>
      </c>
    </row>
    <row r="141" spans="1:8" s="684" customFormat="1" ht="15" hidden="1" customHeight="1">
      <c r="A141" s="441">
        <v>40513</v>
      </c>
      <c r="B141" s="674">
        <v>2010</v>
      </c>
      <c r="C141" s="659">
        <v>13273267</v>
      </c>
      <c r="D141" s="662">
        <f>C141-C140</f>
        <v>-47736</v>
      </c>
      <c r="E141" s="661">
        <f>C141/C140*100-100</f>
        <v>-0.3583513944107608</v>
      </c>
      <c r="F141" s="662">
        <f t="shared" si="34"/>
        <v>-163399.93999999948</v>
      </c>
      <c r="G141" s="661">
        <f t="shared" si="35"/>
        <v>-1.2160749442524974</v>
      </c>
    </row>
    <row r="142" spans="1:8" s="684" customFormat="1" ht="15" hidden="1" customHeight="1">
      <c r="A142" s="427">
        <v>2011</v>
      </c>
      <c r="B142" s="676" t="s">
        <v>216</v>
      </c>
      <c r="C142" s="681"/>
      <c r="D142" s="685"/>
      <c r="E142" s="686"/>
      <c r="F142" s="685"/>
      <c r="G142" s="686"/>
      <c r="H142" s="747"/>
    </row>
    <row r="143" spans="1:8" s="411" customFormat="1" ht="15" hidden="1" customHeight="1">
      <c r="A143" s="441">
        <v>40544</v>
      </c>
      <c r="B143" s="674">
        <v>2011</v>
      </c>
      <c r="C143" s="659">
        <v>13054516.9</v>
      </c>
      <c r="D143" s="662">
        <f>C143-C141</f>
        <v>-218750.09999999963</v>
      </c>
      <c r="E143" s="661">
        <f>C143/C141*100-100</f>
        <v>-1.6480501748363849</v>
      </c>
      <c r="F143" s="662">
        <f t="shared" ref="F143:F154" si="38">C143-C130</f>
        <v>-131300.99000000022</v>
      </c>
      <c r="G143" s="661">
        <f t="shared" ref="G143:G154" si="39">C143/C130*100-100</f>
        <v>-0.99577433190228248</v>
      </c>
    </row>
    <row r="144" spans="1:8" s="411" customFormat="1" ht="14.5" hidden="1" customHeight="1">
      <c r="A144" s="441">
        <v>40575</v>
      </c>
      <c r="B144" s="674">
        <v>2011</v>
      </c>
      <c r="C144" s="659">
        <v>13070759.6</v>
      </c>
      <c r="D144" s="662">
        <f t="shared" ref="D144:D167" si="40">C144-C143</f>
        <v>16242.699999999255</v>
      </c>
      <c r="E144" s="661">
        <f t="shared" ref="E144:E149" si="41">C144/C143*100-100</f>
        <v>0.12442206880898254</v>
      </c>
      <c r="F144" s="662">
        <f t="shared" si="38"/>
        <v>-152265.70000000112</v>
      </c>
      <c r="G144" s="661">
        <f t="shared" si="39"/>
        <v>-1.1515193879270669</v>
      </c>
    </row>
    <row r="145" spans="1:8" s="411" customFormat="1" ht="14.5" hidden="1" customHeight="1">
      <c r="A145" s="441">
        <v>40603</v>
      </c>
      <c r="B145" s="674">
        <v>2011</v>
      </c>
      <c r="C145" s="659">
        <v>13124237.560000001</v>
      </c>
      <c r="D145" s="662">
        <f t="shared" si="40"/>
        <v>53477.960000000894</v>
      </c>
      <c r="E145" s="661">
        <f t="shared" si="41"/>
        <v>0.40914194458905229</v>
      </c>
      <c r="F145" s="662">
        <f t="shared" si="38"/>
        <v>-131478.6099999994</v>
      </c>
      <c r="G145" s="661">
        <f t="shared" si="39"/>
        <v>-0.99186349733074053</v>
      </c>
    </row>
    <row r="146" spans="1:8" ht="14.5" customHeight="1">
      <c r="A146" s="441">
        <v>40634</v>
      </c>
      <c r="B146" s="674">
        <v>2011</v>
      </c>
      <c r="C146" s="659">
        <v>13192473.359999999</v>
      </c>
      <c r="D146" s="662">
        <f t="shared" si="40"/>
        <v>68235.799999998882</v>
      </c>
      <c r="E146" s="661">
        <f t="shared" si="41"/>
        <v>0.51992201214009981</v>
      </c>
      <c r="F146" s="662">
        <f t="shared" si="38"/>
        <v>-127265.1400000006</v>
      </c>
      <c r="G146" s="661">
        <f t="shared" si="39"/>
        <v>-0.95546275176499762</v>
      </c>
    </row>
    <row r="147" spans="1:8" ht="14.5" hidden="1" customHeight="1">
      <c r="A147" s="441">
        <v>40664</v>
      </c>
      <c r="B147" s="674">
        <v>2011</v>
      </c>
      <c r="C147" s="659">
        <v>13284587.5</v>
      </c>
      <c r="D147" s="662">
        <f t="shared" si="40"/>
        <v>92114.140000000596</v>
      </c>
      <c r="E147" s="661">
        <f t="shared" si="41"/>
        <v>0.69823252612579267</v>
      </c>
      <c r="F147" s="662">
        <f t="shared" si="38"/>
        <v>-144760.34999999963</v>
      </c>
      <c r="G147" s="661">
        <f t="shared" si="39"/>
        <v>-1.0779402813666792</v>
      </c>
    </row>
    <row r="148" spans="1:8" ht="14.5" hidden="1" customHeight="1">
      <c r="A148" s="441">
        <v>40695</v>
      </c>
      <c r="B148" s="674">
        <v>2011</v>
      </c>
      <c r="C148" s="659">
        <v>13286911.810000001</v>
      </c>
      <c r="D148" s="662">
        <f t="shared" si="40"/>
        <v>2324.3100000005215</v>
      </c>
      <c r="E148" s="661">
        <f t="shared" si="41"/>
        <v>1.74962903439706E-2</v>
      </c>
      <c r="F148" s="662">
        <f t="shared" si="38"/>
        <v>-172460.8200000003</v>
      </c>
      <c r="G148" s="661">
        <f t="shared" si="39"/>
        <v>-1.2813436758233223</v>
      </c>
    </row>
    <row r="149" spans="1:8" ht="14.5" hidden="1" customHeight="1">
      <c r="A149" s="441">
        <v>40725</v>
      </c>
      <c r="B149" s="674">
        <v>2011</v>
      </c>
      <c r="C149" s="659">
        <v>13369446</v>
      </c>
      <c r="D149" s="662">
        <f t="shared" si="40"/>
        <v>82534.189999999478</v>
      </c>
      <c r="E149" s="661">
        <f t="shared" si="41"/>
        <v>0.62116909617691363</v>
      </c>
      <c r="F149" s="662">
        <f t="shared" si="38"/>
        <v>-183978.1799999997</v>
      </c>
      <c r="G149" s="661">
        <f t="shared" si="39"/>
        <v>-1.3574295141701924</v>
      </c>
    </row>
    <row r="150" spans="1:8" s="684" customFormat="1" ht="14.5" hidden="1" customHeight="1">
      <c r="A150" s="441">
        <v>40756</v>
      </c>
      <c r="B150" s="674">
        <v>2011</v>
      </c>
      <c r="C150" s="659">
        <v>13253361.359999999</v>
      </c>
      <c r="D150" s="662">
        <f t="shared" si="40"/>
        <v>-116084.6400000006</v>
      </c>
      <c r="E150" s="661">
        <f>C150/C149*100-100</f>
        <v>-0.86828309864148423</v>
      </c>
      <c r="F150" s="662">
        <f t="shared" si="38"/>
        <v>-195111.86000000127</v>
      </c>
      <c r="G150" s="661">
        <f t="shared" si="39"/>
        <v>-1.4508104883596644</v>
      </c>
    </row>
    <row r="151" spans="1:8" s="684" customFormat="1" ht="14.5" hidden="1" customHeight="1">
      <c r="A151" s="441">
        <v>40787</v>
      </c>
      <c r="B151" s="674">
        <v>2011</v>
      </c>
      <c r="C151" s="659">
        <v>13162854.77</v>
      </c>
      <c r="D151" s="662">
        <f t="shared" si="40"/>
        <v>-90506.589999999851</v>
      </c>
      <c r="E151" s="661">
        <f>C151/C150*100-100</f>
        <v>-0.68289536172429166</v>
      </c>
      <c r="F151" s="662">
        <f t="shared" si="38"/>
        <v>-221118.86000000127</v>
      </c>
      <c r="G151" s="661">
        <f t="shared" si="39"/>
        <v>-1.6521166741121363</v>
      </c>
    </row>
    <row r="152" spans="1:8" ht="14.5" hidden="1" customHeight="1">
      <c r="A152" s="441">
        <v>40817</v>
      </c>
      <c r="B152" s="674">
        <v>2011</v>
      </c>
      <c r="C152" s="659">
        <v>13088041.35</v>
      </c>
      <c r="D152" s="662">
        <f t="shared" si="40"/>
        <v>-74813.419999999925</v>
      </c>
      <c r="E152" s="661">
        <f>C152/C151*100-100</f>
        <v>-0.56836773866494639</v>
      </c>
      <c r="F152" s="662">
        <f t="shared" si="38"/>
        <v>-267524.45000000112</v>
      </c>
      <c r="G152" s="661">
        <f t="shared" si="39"/>
        <v>-2.0030933470448815</v>
      </c>
    </row>
    <row r="153" spans="1:8" s="684" customFormat="1" ht="14.5" hidden="1" customHeight="1">
      <c r="A153" s="441">
        <v>40848</v>
      </c>
      <c r="B153" s="674">
        <v>2011</v>
      </c>
      <c r="C153" s="659">
        <v>12979215.76</v>
      </c>
      <c r="D153" s="662">
        <f t="shared" si="40"/>
        <v>-108825.58999999985</v>
      </c>
      <c r="E153" s="661">
        <f>C153/C152*100-100</f>
        <v>-0.83148873914582566</v>
      </c>
      <c r="F153" s="662">
        <f t="shared" si="38"/>
        <v>-341787.24000000022</v>
      </c>
      <c r="G153" s="661">
        <f t="shared" si="39"/>
        <v>-2.5657770664866604</v>
      </c>
    </row>
    <row r="154" spans="1:8" s="684" customFormat="1" ht="14.5" hidden="1" customHeight="1">
      <c r="A154" s="441">
        <v>40878</v>
      </c>
      <c r="B154" s="674">
        <v>2011</v>
      </c>
      <c r="C154" s="659">
        <v>12929822.449999999</v>
      </c>
      <c r="D154" s="662">
        <f t="shared" si="40"/>
        <v>-49393.310000000522</v>
      </c>
      <c r="E154" s="661">
        <f>C154/C153*100-100</f>
        <v>-0.38055696825861673</v>
      </c>
      <c r="F154" s="662">
        <f t="shared" si="38"/>
        <v>-343444.55000000075</v>
      </c>
      <c r="G154" s="661">
        <f t="shared" si="39"/>
        <v>-2.5874907059430114</v>
      </c>
    </row>
    <row r="155" spans="1:8" s="684" customFormat="1" ht="14.5" hidden="1" customHeight="1">
      <c r="A155" s="427">
        <v>2012</v>
      </c>
      <c r="B155" s="676" t="s">
        <v>217</v>
      </c>
      <c r="C155" s="748" t="s">
        <v>236</v>
      </c>
      <c r="D155" s="662"/>
      <c r="E155" s="749"/>
      <c r="F155" s="750"/>
      <c r="G155" s="751"/>
      <c r="H155" s="747"/>
    </row>
    <row r="156" spans="1:8" s="411" customFormat="1" ht="15" hidden="1" customHeight="1">
      <c r="A156" s="470"/>
      <c r="B156" s="674" t="s">
        <v>237</v>
      </c>
      <c r="C156" s="659">
        <v>13566537.939999999</v>
      </c>
      <c r="D156" s="662">
        <f>C156-C154</f>
        <v>636715.49000000022</v>
      </c>
      <c r="E156" s="661">
        <f>C156/C154*100-100</f>
        <v>4.9243946888071832</v>
      </c>
      <c r="F156" s="662">
        <f t="shared" ref="F156:F167" si="42">C156-C143</f>
        <v>512021.03999999911</v>
      </c>
      <c r="G156" s="661">
        <f t="shared" ref="G156:G167" si="43">C156/C143*100-100</f>
        <v>3.9221753200227454</v>
      </c>
      <c r="H156" s="747" t="s">
        <v>238</v>
      </c>
    </row>
    <row r="157" spans="1:8" s="411" customFormat="1" ht="15" hidden="1" customHeight="1">
      <c r="A157" s="441">
        <v>40909</v>
      </c>
      <c r="B157" s="674">
        <v>2012</v>
      </c>
      <c r="C157" s="659">
        <v>13538321.41</v>
      </c>
      <c r="D157" s="662">
        <f t="shared" si="40"/>
        <v>-28216.529999999329</v>
      </c>
      <c r="E157" s="661">
        <f t="shared" ref="E157:E162" si="44">C157/C156*100-100</f>
        <v>-0.20798622408156575</v>
      </c>
      <c r="F157" s="662">
        <f t="shared" si="42"/>
        <v>467561.81000000052</v>
      </c>
      <c r="G157" s="661">
        <f t="shared" si="43"/>
        <v>3.5771586679629479</v>
      </c>
      <c r="H157" s="747"/>
    </row>
    <row r="158" spans="1:8" s="411" customFormat="1" ht="15" hidden="1" customHeight="1">
      <c r="A158" s="441">
        <v>40940</v>
      </c>
      <c r="B158" s="674">
        <v>2012</v>
      </c>
      <c r="C158" s="659">
        <v>13566794.619999999</v>
      </c>
      <c r="D158" s="662">
        <f t="shared" si="40"/>
        <v>28473.209999999031</v>
      </c>
      <c r="E158" s="661">
        <f t="shared" si="44"/>
        <v>0.21031565980527489</v>
      </c>
      <c r="F158" s="662">
        <f t="shared" si="42"/>
        <v>442557.05999999866</v>
      </c>
      <c r="G158" s="661">
        <f t="shared" si="43"/>
        <v>3.3720591994526501</v>
      </c>
      <c r="H158" s="747"/>
    </row>
    <row r="159" spans="1:8" ht="15" hidden="1" customHeight="1">
      <c r="A159" s="441">
        <v>40969</v>
      </c>
      <c r="B159" s="674">
        <v>2012</v>
      </c>
      <c r="C159" s="659">
        <v>13601522.189999999</v>
      </c>
      <c r="D159" s="662">
        <f t="shared" si="40"/>
        <v>34727.570000000298</v>
      </c>
      <c r="E159" s="661">
        <f t="shared" si="44"/>
        <v>0.25597476023411048</v>
      </c>
      <c r="F159" s="662">
        <f t="shared" si="42"/>
        <v>409048.83000000007</v>
      </c>
      <c r="G159" s="661">
        <f t="shared" si="43"/>
        <v>3.100622747818079</v>
      </c>
      <c r="H159" s="747"/>
    </row>
    <row r="160" spans="1:8" ht="15" customHeight="1">
      <c r="A160" s="441">
        <v>41000</v>
      </c>
      <c r="B160" s="674">
        <v>2012</v>
      </c>
      <c r="C160" s="659">
        <v>13694459.390000001</v>
      </c>
      <c r="D160" s="662">
        <f t="shared" si="40"/>
        <v>92937.200000001118</v>
      </c>
      <c r="E160" s="661">
        <f t="shared" si="44"/>
        <v>0.68328528749768225</v>
      </c>
      <c r="F160" s="662">
        <f t="shared" si="42"/>
        <v>409871.8900000006</v>
      </c>
      <c r="G160" s="661">
        <f t="shared" si="43"/>
        <v>3.0853189080955872</v>
      </c>
      <c r="H160" s="747"/>
    </row>
    <row r="161" spans="1:11" ht="15" hidden="1" customHeight="1">
      <c r="A161" s="441">
        <v>41030</v>
      </c>
      <c r="B161" s="674">
        <v>2012</v>
      </c>
      <c r="C161" s="659">
        <v>13763448.270000001</v>
      </c>
      <c r="D161" s="662">
        <f t="shared" si="40"/>
        <v>68988.88000000082</v>
      </c>
      <c r="E161" s="661">
        <f t="shared" si="44"/>
        <v>0.50377220476755724</v>
      </c>
      <c r="F161" s="662">
        <f t="shared" si="42"/>
        <v>476536.46000000089</v>
      </c>
      <c r="G161" s="661">
        <f t="shared" si="43"/>
        <v>3.5865102953520847</v>
      </c>
      <c r="H161" s="747"/>
    </row>
    <row r="162" spans="1:11" ht="15" hidden="1" customHeight="1">
      <c r="A162" s="441">
        <v>41061</v>
      </c>
      <c r="B162" s="674">
        <v>2012</v>
      </c>
      <c r="C162" s="659">
        <v>13875452.58</v>
      </c>
      <c r="D162" s="662">
        <f t="shared" si="40"/>
        <v>112004.30999999866</v>
      </c>
      <c r="E162" s="661">
        <f t="shared" si="44"/>
        <v>0.81378087673080302</v>
      </c>
      <c r="F162" s="662">
        <f t="shared" si="42"/>
        <v>506006.58000000007</v>
      </c>
      <c r="G162" s="661">
        <f t="shared" si="43"/>
        <v>3.784798412739022</v>
      </c>
      <c r="H162" s="747"/>
    </row>
    <row r="163" spans="1:11" s="684" customFormat="1" ht="15" hidden="1" customHeight="1">
      <c r="A163" s="441">
        <v>41091</v>
      </c>
      <c r="B163" s="674">
        <v>2012</v>
      </c>
      <c r="C163" s="659">
        <v>13771653.99</v>
      </c>
      <c r="D163" s="662">
        <f t="shared" si="40"/>
        <v>-103798.58999999985</v>
      </c>
      <c r="E163" s="661">
        <f>C163/C162*100-100</f>
        <v>-0.7480735449999969</v>
      </c>
      <c r="F163" s="662">
        <f t="shared" si="42"/>
        <v>518292.63000000082</v>
      </c>
      <c r="G163" s="661">
        <f t="shared" si="43"/>
        <v>3.9106504072563979</v>
      </c>
      <c r="H163" s="747"/>
    </row>
    <row r="164" spans="1:11" s="684" customFormat="1" ht="15" hidden="1" customHeight="1">
      <c r="A164" s="441">
        <v>41122</v>
      </c>
      <c r="B164" s="674">
        <v>2012</v>
      </c>
      <c r="C164" s="659">
        <v>13692547.850000001</v>
      </c>
      <c r="D164" s="662">
        <f t="shared" si="40"/>
        <v>-79106.139999998733</v>
      </c>
      <c r="E164" s="661">
        <f>C164/C163*100-100</f>
        <v>-0.5744127761083746</v>
      </c>
      <c r="F164" s="662">
        <f t="shared" si="42"/>
        <v>529693.08000000194</v>
      </c>
      <c r="G164" s="661">
        <f t="shared" si="43"/>
        <v>4.0241504541039745</v>
      </c>
      <c r="H164" s="747"/>
    </row>
    <row r="165" spans="1:11" ht="15" hidden="1" customHeight="1">
      <c r="A165" s="441">
        <v>41153</v>
      </c>
      <c r="B165" s="674">
        <v>2012</v>
      </c>
      <c r="C165" s="659">
        <v>13628175.930000002</v>
      </c>
      <c r="D165" s="662">
        <f t="shared" si="40"/>
        <v>-64371.919999999925</v>
      </c>
      <c r="E165" s="661">
        <f>C165/C164*100-100</f>
        <v>-0.47012375421424224</v>
      </c>
      <c r="F165" s="662">
        <f t="shared" si="42"/>
        <v>540134.58000000194</v>
      </c>
      <c r="G165" s="661">
        <f t="shared" si="43"/>
        <v>4.1269321020291727</v>
      </c>
      <c r="H165" s="747"/>
    </row>
    <row r="166" spans="1:11" s="684" customFormat="1" ht="15" hidden="1" customHeight="1">
      <c r="A166" s="441">
        <v>41183</v>
      </c>
      <c r="B166" s="674">
        <v>2012</v>
      </c>
      <c r="C166" s="659">
        <v>13433461.509999998</v>
      </c>
      <c r="D166" s="662">
        <f t="shared" si="40"/>
        <v>-194714.42000000365</v>
      </c>
      <c r="E166" s="661">
        <f>C166/C165*100-100</f>
        <v>-1.4287636217798934</v>
      </c>
      <c r="F166" s="662">
        <f t="shared" si="42"/>
        <v>454245.74999999814</v>
      </c>
      <c r="G166" s="661">
        <f t="shared" si="43"/>
        <v>3.4997935037023922</v>
      </c>
      <c r="H166" s="747"/>
    </row>
    <row r="167" spans="1:11" s="684" customFormat="1" ht="15" hidden="1" customHeight="1">
      <c r="A167" s="441">
        <v>41214</v>
      </c>
      <c r="B167" s="674">
        <v>2012</v>
      </c>
      <c r="C167" s="659">
        <v>13352735.930000002</v>
      </c>
      <c r="D167" s="662">
        <f t="shared" si="40"/>
        <v>-80725.579999996349</v>
      </c>
      <c r="E167" s="661">
        <f>C167/C166*100-100</f>
        <v>-0.60092910483201933</v>
      </c>
      <c r="F167" s="662">
        <f t="shared" si="42"/>
        <v>422913.48000000231</v>
      </c>
      <c r="G167" s="661">
        <f t="shared" si="43"/>
        <v>3.2708374893423411</v>
      </c>
      <c r="H167" s="747"/>
    </row>
    <row r="168" spans="1:11" s="684" customFormat="1" ht="15" hidden="1" customHeight="1">
      <c r="A168" s="427">
        <v>2013</v>
      </c>
      <c r="B168" s="690">
        <v>2013</v>
      </c>
      <c r="C168" s="691"/>
      <c r="D168" s="662"/>
      <c r="E168" s="693"/>
      <c r="F168" s="692"/>
      <c r="G168" s="693"/>
      <c r="H168" s="747"/>
    </row>
    <row r="169" spans="1:11" s="411" customFormat="1" ht="15" hidden="1" customHeight="1">
      <c r="A169" s="441">
        <v>41275</v>
      </c>
      <c r="B169" s="674">
        <v>2013</v>
      </c>
      <c r="C169" s="659">
        <v>13107957.389999999</v>
      </c>
      <c r="D169" s="662">
        <f>C169-C167-1304</f>
        <v>-246082.54000000283</v>
      </c>
      <c r="E169" s="661">
        <v>-1.8431714285613301</v>
      </c>
      <c r="F169" s="662">
        <v>-741712.35000000149</v>
      </c>
      <c r="G169" s="661">
        <v>-5.36</v>
      </c>
      <c r="H169" s="747" t="s">
        <v>239</v>
      </c>
      <c r="I169" s="170"/>
    </row>
    <row r="170" spans="1:11" s="411" customFormat="1" ht="15" hidden="1" customHeight="1">
      <c r="A170" s="441">
        <v>41306</v>
      </c>
      <c r="B170" s="674">
        <v>2013</v>
      </c>
      <c r="C170" s="659">
        <v>13089436.450000001</v>
      </c>
      <c r="D170" s="662">
        <f t="shared" ref="D170:D180" si="45">C170-C169</f>
        <v>-18520.939999997616</v>
      </c>
      <c r="E170" s="661">
        <f t="shared" ref="E170:E175" si="46">C170/C169*100-100</f>
        <v>-0.14129539369824329</v>
      </c>
      <c r="F170" s="662">
        <v>-694994.90999999829</v>
      </c>
      <c r="G170" s="661">
        <v>-5.04</v>
      </c>
      <c r="H170" s="747"/>
      <c r="I170" s="170"/>
    </row>
    <row r="171" spans="1:11" s="411" customFormat="1" ht="15" hidden="1" customHeight="1">
      <c r="A171" s="441">
        <v>41334</v>
      </c>
      <c r="B171" s="674">
        <v>2013</v>
      </c>
      <c r="C171" s="659">
        <v>13111270.620000001</v>
      </c>
      <c r="D171" s="662">
        <f t="shared" si="45"/>
        <v>21834.169999999925</v>
      </c>
      <c r="E171" s="661">
        <f t="shared" si="46"/>
        <v>0.16680756336151603</v>
      </c>
      <c r="F171" s="662">
        <v>-672325.62999999896</v>
      </c>
      <c r="G171" s="661">
        <v>-4.88</v>
      </c>
      <c r="H171" s="747"/>
    </row>
    <row r="172" spans="1:11" ht="15" customHeight="1">
      <c r="A172" s="441">
        <v>41365</v>
      </c>
      <c r="B172" s="674">
        <v>2013</v>
      </c>
      <c r="C172" s="659">
        <v>13149946.66</v>
      </c>
      <c r="D172" s="662">
        <f t="shared" si="45"/>
        <v>38676.039999999106</v>
      </c>
      <c r="E172" s="661">
        <f t="shared" si="46"/>
        <v>0.29498315701761157</v>
      </c>
      <c r="F172" s="662">
        <v>-643919.16000000015</v>
      </c>
      <c r="G172" s="661">
        <v>-4.67</v>
      </c>
      <c r="H172" s="747"/>
      <c r="K172" s="411"/>
    </row>
    <row r="173" spans="1:11" ht="15" hidden="1" customHeight="1">
      <c r="A173" s="441">
        <v>41395</v>
      </c>
      <c r="B173" s="674">
        <v>2013</v>
      </c>
      <c r="C173" s="659">
        <v>13271221.859999999</v>
      </c>
      <c r="D173" s="662">
        <f t="shared" si="45"/>
        <v>121275.19999999925</v>
      </c>
      <c r="E173" s="661">
        <f t="shared" si="46"/>
        <v>0.9222486078129748</v>
      </c>
      <c r="F173" s="662">
        <v>-592493.62000000104</v>
      </c>
      <c r="G173" s="661">
        <v>-4.2699999999999996</v>
      </c>
      <c r="H173" s="747"/>
    </row>
    <row r="174" spans="1:11" ht="15" hidden="1" customHeight="1">
      <c r="A174" s="441">
        <v>41426</v>
      </c>
      <c r="B174" s="674">
        <v>2013</v>
      </c>
      <c r="C174" s="659">
        <v>13284057.65</v>
      </c>
      <c r="D174" s="662">
        <f t="shared" si="45"/>
        <v>12835.790000000969</v>
      </c>
      <c r="E174" s="661">
        <f t="shared" si="46"/>
        <v>9.6718976861410511E-2</v>
      </c>
      <c r="F174" s="662">
        <v>-607364.09000000171</v>
      </c>
      <c r="G174" s="661">
        <v>-4.37</v>
      </c>
      <c r="H174" s="747"/>
    </row>
    <row r="175" spans="1:11" ht="15" hidden="1" customHeight="1">
      <c r="A175" s="441">
        <v>41456</v>
      </c>
      <c r="B175" s="674">
        <v>2013</v>
      </c>
      <c r="C175" s="659">
        <v>13310852.290000001</v>
      </c>
      <c r="D175" s="662">
        <f t="shared" si="45"/>
        <v>26794.640000000596</v>
      </c>
      <c r="E175" s="661">
        <f t="shared" si="46"/>
        <v>0.20170523725482781</v>
      </c>
      <c r="F175" s="662">
        <v>-588051.82999999821</v>
      </c>
      <c r="G175" s="661">
        <v>-4.2300000000000004</v>
      </c>
      <c r="H175" s="747"/>
    </row>
    <row r="176" spans="1:11" s="684" customFormat="1" ht="15" hidden="1" customHeight="1">
      <c r="A176" s="441">
        <v>41487</v>
      </c>
      <c r="B176" s="674">
        <v>2013</v>
      </c>
      <c r="C176" s="659">
        <v>13224447.890000002</v>
      </c>
      <c r="D176" s="662">
        <f t="shared" si="45"/>
        <v>-86404.39999999851</v>
      </c>
      <c r="E176" s="661">
        <f>C176/C175*100-100</f>
        <v>-0.64912747972502416</v>
      </c>
      <c r="F176" s="662">
        <v>-551346.95999999717</v>
      </c>
      <c r="G176" s="661">
        <v>-4</v>
      </c>
      <c r="H176" s="747"/>
    </row>
    <row r="177" spans="1:14" s="684" customFormat="1" ht="15" hidden="1" customHeight="1">
      <c r="A177" s="441">
        <v>41518</v>
      </c>
      <c r="B177" s="674">
        <v>2013</v>
      </c>
      <c r="C177" s="659">
        <v>13202030.41</v>
      </c>
      <c r="D177" s="662">
        <f t="shared" si="45"/>
        <v>-22417.48000000231</v>
      </c>
      <c r="E177" s="661">
        <f>C177/C176*100-100</f>
        <v>-0.16951543222423027</v>
      </c>
      <c r="F177" s="662">
        <v>-493885.29000000097</v>
      </c>
      <c r="G177" s="661">
        <v>-3.61</v>
      </c>
      <c r="H177" s="747"/>
    </row>
    <row r="178" spans="1:14" ht="15" hidden="1" customHeight="1">
      <c r="A178" s="441">
        <v>41548</v>
      </c>
      <c r="B178" s="674">
        <v>2013</v>
      </c>
      <c r="C178" s="659">
        <v>13255102.289999999</v>
      </c>
      <c r="D178" s="662">
        <f t="shared" si="45"/>
        <v>53071.879999998957</v>
      </c>
      <c r="E178" s="661">
        <f>C178/C177*100-100</f>
        <v>0.40199786208489741</v>
      </c>
      <c r="F178" s="662">
        <v>-375241.36000000313</v>
      </c>
      <c r="G178" s="661">
        <v>-2.7529853218337674</v>
      </c>
      <c r="H178" s="747"/>
    </row>
    <row r="179" spans="1:14" s="684" customFormat="1" ht="15" hidden="1" customHeight="1">
      <c r="A179" s="441">
        <v>41579</v>
      </c>
      <c r="B179" s="674">
        <v>2013</v>
      </c>
      <c r="C179" s="659">
        <v>13184854</v>
      </c>
      <c r="D179" s="662">
        <f t="shared" si="45"/>
        <v>-70248.289999999106</v>
      </c>
      <c r="E179" s="661">
        <f>C179/C178*100-100</f>
        <v>-0.52997169288535417</v>
      </c>
      <c r="F179" s="662">
        <v>-250243.45999999717</v>
      </c>
      <c r="G179" s="661">
        <v>-1.8626099345021019</v>
      </c>
      <c r="H179" s="747"/>
    </row>
    <row r="180" spans="1:14" s="684" customFormat="1" ht="15" hidden="1" customHeight="1">
      <c r="A180" s="441">
        <v>41609</v>
      </c>
      <c r="B180" s="674">
        <v>2013</v>
      </c>
      <c r="C180" s="659">
        <v>13243867.99</v>
      </c>
      <c r="D180" s="662">
        <f t="shared" si="45"/>
        <v>59013.990000000224</v>
      </c>
      <c r="E180" s="661">
        <f>C180/C179*100-100</f>
        <v>0.44758925658183557</v>
      </c>
      <c r="F180" s="662">
        <v>-110172.23000000045</v>
      </c>
      <c r="G180" s="661">
        <v>-0.82501047012721873</v>
      </c>
      <c r="H180" s="747"/>
    </row>
    <row r="181" spans="1:14" s="684" customFormat="1" ht="15" hidden="1" customHeight="1">
      <c r="A181" s="427">
        <v>2014</v>
      </c>
      <c r="B181" s="676">
        <v>2014</v>
      </c>
      <c r="C181" s="681"/>
      <c r="D181" s="685"/>
      <c r="E181" s="686"/>
      <c r="F181" s="685"/>
      <c r="G181" s="686"/>
      <c r="H181" s="747"/>
    </row>
    <row r="182" spans="1:14" s="411" customFormat="1" ht="15" hidden="1" customHeight="1">
      <c r="A182" s="441">
        <v>41640</v>
      </c>
      <c r="B182" s="674">
        <v>2014</v>
      </c>
      <c r="C182" s="659">
        <v>13072308.99</v>
      </c>
      <c r="D182" s="662">
        <f>C182-C180</f>
        <v>-171559</v>
      </c>
      <c r="E182" s="661">
        <f>C182/C180*100-100</f>
        <v>-1.2953844007622166</v>
      </c>
      <c r="F182" s="662">
        <f t="shared" ref="F182:F193" si="47">C182-C169</f>
        <v>-35648.39999999851</v>
      </c>
      <c r="G182" s="661">
        <f t="shared" ref="G182:G193" si="48">C182/C169*100-100</f>
        <v>-0.27195999299779317</v>
      </c>
      <c r="H182" s="747"/>
      <c r="I182" s="170"/>
    </row>
    <row r="183" spans="1:14" s="411" customFormat="1" ht="15" hidden="1" customHeight="1">
      <c r="A183" s="441">
        <v>41671</v>
      </c>
      <c r="B183" s="674">
        <v>2014</v>
      </c>
      <c r="C183" s="659">
        <v>13106287.949999999</v>
      </c>
      <c r="D183" s="662">
        <f t="shared" ref="D183:D193" si="49">C183-C182</f>
        <v>33978.959999999031</v>
      </c>
      <c r="E183" s="661">
        <f t="shared" ref="E183:E188" si="50">C183/C182*100-100</f>
        <v>0.25993082037759052</v>
      </c>
      <c r="F183" s="662">
        <f t="shared" si="47"/>
        <v>16851.499999998137</v>
      </c>
      <c r="G183" s="661">
        <f t="shared" si="48"/>
        <v>0.12874121864885524</v>
      </c>
      <c r="H183" s="747"/>
      <c r="I183" s="170"/>
    </row>
    <row r="184" spans="1:14" s="411" customFormat="1" ht="15" hidden="1" customHeight="1">
      <c r="A184" s="441">
        <v>41699</v>
      </c>
      <c r="B184" s="674">
        <v>2014</v>
      </c>
      <c r="C184" s="659">
        <v>13172026.609999999</v>
      </c>
      <c r="D184" s="662">
        <f t="shared" si="49"/>
        <v>65738.660000000149</v>
      </c>
      <c r="E184" s="661">
        <f t="shared" si="50"/>
        <v>0.50158107505946248</v>
      </c>
      <c r="F184" s="662">
        <f t="shared" si="47"/>
        <v>60755.989999998361</v>
      </c>
      <c r="G184" s="661">
        <f t="shared" si="48"/>
        <v>0.46338750652678584</v>
      </c>
      <c r="H184" s="747"/>
      <c r="I184" s="170"/>
    </row>
    <row r="185" spans="1:14" ht="15" customHeight="1">
      <c r="A185" s="441">
        <v>41730</v>
      </c>
      <c r="B185" s="674">
        <v>2014</v>
      </c>
      <c r="C185" s="659">
        <v>13283267.600000001</v>
      </c>
      <c r="D185" s="662">
        <f t="shared" si="49"/>
        <v>111240.99000000209</v>
      </c>
      <c r="E185" s="661">
        <f t="shared" si="50"/>
        <v>0.84452448581868111</v>
      </c>
      <c r="F185" s="662">
        <f t="shared" si="47"/>
        <v>133320.94000000134</v>
      </c>
      <c r="G185" s="661">
        <f t="shared" si="48"/>
        <v>1.013851564930988</v>
      </c>
      <c r="H185" s="747"/>
      <c r="I185" s="170"/>
      <c r="J185" s="411"/>
      <c r="K185" s="411"/>
      <c r="L185" s="411"/>
      <c r="M185" s="411"/>
      <c r="N185" s="411"/>
    </row>
    <row r="186" spans="1:14" ht="15" hidden="1" customHeight="1">
      <c r="A186" s="441">
        <v>41760</v>
      </c>
      <c r="B186" s="674">
        <v>2014</v>
      </c>
      <c r="C186" s="659">
        <v>13462143.98</v>
      </c>
      <c r="D186" s="662">
        <f t="shared" si="49"/>
        <v>178876.37999999896</v>
      </c>
      <c r="E186" s="661">
        <f t="shared" si="50"/>
        <v>1.3466293489412067</v>
      </c>
      <c r="F186" s="662">
        <f t="shared" si="47"/>
        <v>190922.12000000104</v>
      </c>
      <c r="G186" s="661">
        <f t="shared" si="48"/>
        <v>1.4386174989316345</v>
      </c>
      <c r="H186" s="747"/>
      <c r="I186" s="170"/>
      <c r="J186" s="411"/>
      <c r="K186" s="411"/>
      <c r="L186" s="411"/>
      <c r="M186" s="411"/>
      <c r="N186" s="411"/>
    </row>
    <row r="187" spans="1:14" ht="15" hidden="1" customHeight="1">
      <c r="A187" s="441">
        <v>41791</v>
      </c>
      <c r="B187" s="674">
        <v>2014</v>
      </c>
      <c r="C187" s="659">
        <v>13502311.65</v>
      </c>
      <c r="D187" s="662">
        <f t="shared" si="49"/>
        <v>40167.669999999925</v>
      </c>
      <c r="E187" s="661">
        <f t="shared" si="50"/>
        <v>0.29837498439829346</v>
      </c>
      <c r="F187" s="662">
        <f t="shared" si="47"/>
        <v>218254</v>
      </c>
      <c r="G187" s="661">
        <f t="shared" si="48"/>
        <v>1.6429769107483452</v>
      </c>
      <c r="H187" s="747"/>
      <c r="I187" s="170"/>
      <c r="J187" s="411"/>
      <c r="K187" s="411"/>
      <c r="L187" s="411"/>
      <c r="M187" s="411"/>
      <c r="N187" s="411"/>
    </row>
    <row r="188" spans="1:14" ht="15" hidden="1" customHeight="1">
      <c r="A188" s="441">
        <v>41821</v>
      </c>
      <c r="B188" s="674">
        <v>2014</v>
      </c>
      <c r="C188" s="659">
        <v>13558819</v>
      </c>
      <c r="D188" s="662">
        <f t="shared" si="49"/>
        <v>56507.349999999627</v>
      </c>
      <c r="E188" s="661">
        <f t="shared" si="50"/>
        <v>0.41850130159008359</v>
      </c>
      <c r="F188" s="662">
        <f t="shared" si="47"/>
        <v>247966.70999999903</v>
      </c>
      <c r="G188" s="661">
        <f t="shared" si="48"/>
        <v>1.8628913055123348</v>
      </c>
      <c r="H188" s="752"/>
      <c r="I188" s="170"/>
      <c r="J188" s="411"/>
      <c r="K188" s="411"/>
      <c r="L188" s="411"/>
      <c r="M188" s="411"/>
      <c r="N188" s="411"/>
    </row>
    <row r="189" spans="1:14" s="684" customFormat="1" ht="15" hidden="1" customHeight="1">
      <c r="A189" s="441">
        <v>41852</v>
      </c>
      <c r="B189" s="674">
        <v>2014</v>
      </c>
      <c r="C189" s="659">
        <v>13470784.450000001</v>
      </c>
      <c r="D189" s="662">
        <f t="shared" si="49"/>
        <v>-88034.549999998882</v>
      </c>
      <c r="E189" s="661">
        <f>C189/C188*100-100</f>
        <v>-0.64927889368534863</v>
      </c>
      <c r="F189" s="662">
        <f t="shared" si="47"/>
        <v>246336.55999999866</v>
      </c>
      <c r="G189" s="661">
        <f t="shared" si="48"/>
        <v>1.8627360631537044</v>
      </c>
      <c r="I189" s="170"/>
      <c r="J189" s="411"/>
      <c r="K189" s="411"/>
      <c r="L189" s="411"/>
      <c r="M189" s="411"/>
      <c r="N189" s="411"/>
    </row>
    <row r="190" spans="1:14" s="684" customFormat="1" ht="15" hidden="1" customHeight="1">
      <c r="A190" s="441">
        <v>41883</v>
      </c>
      <c r="B190" s="674">
        <v>2014</v>
      </c>
      <c r="C190" s="659">
        <v>13480121.300000001</v>
      </c>
      <c r="D190" s="662">
        <f t="shared" si="49"/>
        <v>9336.8499999996275</v>
      </c>
      <c r="E190" s="661">
        <f>C190/C189*100-100</f>
        <v>6.9311850654685259E-2</v>
      </c>
      <c r="F190" s="662">
        <f t="shared" si="47"/>
        <v>278090.8900000006</v>
      </c>
      <c r="G190" s="661">
        <f t="shared" si="48"/>
        <v>2.1064251585828515</v>
      </c>
      <c r="I190" s="170"/>
      <c r="J190" s="411"/>
      <c r="K190" s="411"/>
      <c r="L190" s="411"/>
      <c r="M190" s="411"/>
      <c r="N190" s="411"/>
    </row>
    <row r="191" spans="1:14" ht="15" hidden="1" customHeight="1">
      <c r="A191" s="441">
        <v>41913</v>
      </c>
      <c r="B191" s="674">
        <v>2014</v>
      </c>
      <c r="C191" s="659">
        <v>13504961.600000001</v>
      </c>
      <c r="D191" s="662">
        <f t="shared" si="49"/>
        <v>24840.300000000745</v>
      </c>
      <c r="E191" s="661">
        <f>C191/C190*100-100</f>
        <v>0.18427356436325226</v>
      </c>
      <c r="F191" s="662">
        <f t="shared" si="47"/>
        <v>249859.31000000238</v>
      </c>
      <c r="G191" s="661">
        <f t="shared" si="48"/>
        <v>1.8850047667191774</v>
      </c>
      <c r="I191" s="170"/>
      <c r="J191" s="411"/>
      <c r="K191" s="411"/>
      <c r="L191" s="411"/>
      <c r="M191" s="411"/>
      <c r="N191" s="411"/>
    </row>
    <row r="192" spans="1:14" ht="15" hidden="1" customHeight="1">
      <c r="A192" s="441">
        <v>41944</v>
      </c>
      <c r="B192" s="674">
        <v>2014</v>
      </c>
      <c r="C192" s="659">
        <v>13510018.699999999</v>
      </c>
      <c r="D192" s="662">
        <f t="shared" si="49"/>
        <v>5057.0999999977648</v>
      </c>
      <c r="E192" s="661">
        <f>C192/C191*100-100</f>
        <v>3.7446237536855165E-2</v>
      </c>
      <c r="F192" s="662">
        <f t="shared" si="47"/>
        <v>325164.69999999925</v>
      </c>
      <c r="G192" s="661">
        <f t="shared" si="48"/>
        <v>2.4661987155868417</v>
      </c>
      <c r="I192" s="170"/>
      <c r="J192" s="411"/>
      <c r="K192" s="411"/>
      <c r="L192" s="411"/>
      <c r="M192" s="411"/>
      <c r="N192" s="411"/>
    </row>
    <row r="193" spans="1:14" s="684" customFormat="1" ht="15" hidden="1" customHeight="1">
      <c r="A193" s="441">
        <v>41974</v>
      </c>
      <c r="B193" s="674">
        <v>2014</v>
      </c>
      <c r="C193" s="659">
        <v>13586517.300000001</v>
      </c>
      <c r="D193" s="662">
        <f t="shared" si="49"/>
        <v>76498.60000000149</v>
      </c>
      <c r="E193" s="661">
        <f>C193/C192*100-100</f>
        <v>0.56623607782275087</v>
      </c>
      <c r="F193" s="662">
        <f t="shared" si="47"/>
        <v>342649.31000000052</v>
      </c>
      <c r="G193" s="661">
        <f t="shared" si="48"/>
        <v>2.5872298807170466</v>
      </c>
      <c r="I193" s="170"/>
      <c r="J193" s="411"/>
      <c r="K193" s="411"/>
      <c r="L193" s="411"/>
      <c r="M193" s="411"/>
      <c r="N193" s="411"/>
    </row>
    <row r="194" spans="1:14" s="684" customFormat="1" ht="19.149999999999999" hidden="1" customHeight="1">
      <c r="A194" s="427">
        <v>2015</v>
      </c>
      <c r="B194" s="676">
        <v>2015</v>
      </c>
      <c r="C194" s="748"/>
      <c r="D194" s="662"/>
      <c r="E194" s="749"/>
      <c r="F194" s="750"/>
      <c r="G194" s="751"/>
      <c r="H194" s="747"/>
    </row>
    <row r="195" spans="1:14" s="411" customFormat="1" ht="15" hidden="1" customHeight="1">
      <c r="A195" s="441">
        <v>42005</v>
      </c>
      <c r="B195" s="674">
        <v>2015</v>
      </c>
      <c r="C195" s="659">
        <v>13399303.85</v>
      </c>
      <c r="D195" s="662">
        <f>C195-C193</f>
        <v>-187213.45000000112</v>
      </c>
      <c r="E195" s="661">
        <f>C195/C193*100-100</f>
        <v>-1.3779355361362633</v>
      </c>
      <c r="F195" s="662">
        <f t="shared" ref="F195:F206" si="51">C195-C182</f>
        <v>326994.8599999994</v>
      </c>
      <c r="G195" s="661">
        <f t="shared" ref="G195:G206" si="52">C195/C182*100-100</f>
        <v>2.5014315393718363</v>
      </c>
      <c r="H195" s="747"/>
      <c r="I195" s="170"/>
    </row>
    <row r="196" spans="1:14" s="411" customFormat="1" ht="15" hidden="1" customHeight="1">
      <c r="A196" s="441">
        <v>42036</v>
      </c>
      <c r="B196" s="674">
        <v>2015</v>
      </c>
      <c r="C196" s="659">
        <v>13495186.65</v>
      </c>
      <c r="D196" s="662">
        <f t="shared" ref="D196:D206" si="53">C196-C195</f>
        <v>95882.800000000745</v>
      </c>
      <c r="E196" s="661">
        <f t="shared" ref="E196:E201" si="54">C196/C195*100-100</f>
        <v>0.71558045905497636</v>
      </c>
      <c r="F196" s="662">
        <f t="shared" si="51"/>
        <v>388898.70000000112</v>
      </c>
      <c r="G196" s="661">
        <f t="shared" si="52"/>
        <v>2.9672680890549259</v>
      </c>
      <c r="H196" s="747"/>
      <c r="I196" s="170"/>
    </row>
    <row r="197" spans="1:14" s="411" customFormat="1" ht="15" hidden="1" customHeight="1">
      <c r="A197" s="441">
        <v>42064</v>
      </c>
      <c r="B197" s="674">
        <v>2015</v>
      </c>
      <c r="C197" s="659">
        <v>13637233.390000001</v>
      </c>
      <c r="D197" s="662">
        <f t="shared" si="53"/>
        <v>142046.74000000022</v>
      </c>
      <c r="E197" s="661">
        <f t="shared" si="54"/>
        <v>1.0525733632591283</v>
      </c>
      <c r="F197" s="662">
        <f t="shared" si="51"/>
        <v>465206.78000000119</v>
      </c>
      <c r="G197" s="661">
        <f t="shared" si="52"/>
        <v>3.5317783191147072</v>
      </c>
      <c r="H197" s="747"/>
      <c r="I197" s="170"/>
    </row>
    <row r="198" spans="1:14" ht="15" customHeight="1">
      <c r="A198" s="441">
        <v>42095</v>
      </c>
      <c r="B198" s="674">
        <v>2015</v>
      </c>
      <c r="C198" s="659">
        <v>13791849.699999999</v>
      </c>
      <c r="D198" s="662">
        <f t="shared" si="53"/>
        <v>154616.30999999866</v>
      </c>
      <c r="E198" s="661">
        <f t="shared" si="54"/>
        <v>1.1337806252797407</v>
      </c>
      <c r="F198" s="662">
        <f t="shared" si="51"/>
        <v>508582.09999999776</v>
      </c>
      <c r="G198" s="661">
        <f t="shared" si="52"/>
        <v>3.8287424097365914</v>
      </c>
      <c r="H198" s="747"/>
      <c r="I198" s="170"/>
      <c r="J198" s="411"/>
      <c r="K198" s="411"/>
      <c r="L198" s="411"/>
      <c r="M198" s="411"/>
      <c r="N198" s="411"/>
    </row>
    <row r="199" spans="1:14" ht="15" hidden="1" customHeight="1">
      <c r="A199" s="441">
        <v>42125</v>
      </c>
      <c r="B199" s="674">
        <v>2015</v>
      </c>
      <c r="C199" s="659">
        <v>13987729.75</v>
      </c>
      <c r="D199" s="662">
        <f t="shared" si="53"/>
        <v>195880.05000000075</v>
      </c>
      <c r="E199" s="661">
        <f t="shared" si="54"/>
        <v>1.4202594594690225</v>
      </c>
      <c r="F199" s="662">
        <f t="shared" si="51"/>
        <v>525585.76999999955</v>
      </c>
      <c r="G199" s="661">
        <f t="shared" si="52"/>
        <v>3.9041758191030738</v>
      </c>
      <c r="H199" s="747"/>
      <c r="I199" s="170"/>
      <c r="J199" s="411"/>
      <c r="K199" s="411"/>
      <c r="L199" s="411"/>
      <c r="M199" s="411"/>
      <c r="N199" s="411"/>
    </row>
    <row r="200" spans="1:14" ht="15" hidden="1" customHeight="1">
      <c r="A200" s="441">
        <v>42156</v>
      </c>
      <c r="B200" s="674">
        <v>2015</v>
      </c>
      <c r="C200" s="659">
        <v>14008728.300000001</v>
      </c>
      <c r="D200" s="662">
        <f t="shared" si="53"/>
        <v>20998.550000000745</v>
      </c>
      <c r="E200" s="661">
        <f t="shared" si="54"/>
        <v>0.15012121606081053</v>
      </c>
      <c r="F200" s="662">
        <f t="shared" si="51"/>
        <v>506416.65000000037</v>
      </c>
      <c r="G200" s="661">
        <f t="shared" si="52"/>
        <v>3.7505922180369708</v>
      </c>
      <c r="H200" s="747"/>
      <c r="I200" s="170"/>
      <c r="J200" s="411"/>
      <c r="K200" s="411"/>
      <c r="L200" s="411"/>
      <c r="M200" s="411"/>
      <c r="N200" s="411"/>
    </row>
    <row r="201" spans="1:14" ht="15" hidden="1" customHeight="1">
      <c r="A201" s="441">
        <v>42186</v>
      </c>
      <c r="B201" s="674">
        <v>2015</v>
      </c>
      <c r="C201" s="659">
        <v>14068575.339999998</v>
      </c>
      <c r="D201" s="662">
        <f t="shared" si="53"/>
        <v>59847.039999997243</v>
      </c>
      <c r="E201" s="661">
        <f t="shared" si="54"/>
        <v>0.42721251150254602</v>
      </c>
      <c r="F201" s="662">
        <f t="shared" si="51"/>
        <v>509756.33999999799</v>
      </c>
      <c r="G201" s="661">
        <f t="shared" si="52"/>
        <v>3.7595924836816295</v>
      </c>
      <c r="H201" s="752"/>
      <c r="I201" s="170"/>
      <c r="J201" s="411"/>
      <c r="K201" s="411"/>
      <c r="L201" s="411"/>
      <c r="M201" s="411"/>
      <c r="N201" s="411"/>
    </row>
    <row r="202" spans="1:14" s="684" customFormat="1" ht="15" hidden="1" customHeight="1">
      <c r="A202" s="441">
        <v>42217</v>
      </c>
      <c r="B202" s="674">
        <v>2015</v>
      </c>
      <c r="C202" s="659">
        <v>13947587.800000001</v>
      </c>
      <c r="D202" s="662">
        <f t="shared" si="53"/>
        <v>-120987.53999999724</v>
      </c>
      <c r="E202" s="661">
        <f>C202/C201*100-100</f>
        <v>-0.85998430598728248</v>
      </c>
      <c r="F202" s="662">
        <f t="shared" si="51"/>
        <v>476803.34999999963</v>
      </c>
      <c r="G202" s="661">
        <f t="shared" si="52"/>
        <v>3.5395366303259408</v>
      </c>
      <c r="I202" s="170"/>
      <c r="J202" s="411"/>
      <c r="K202" s="411"/>
      <c r="L202" s="411"/>
      <c r="M202" s="411"/>
      <c r="N202" s="411"/>
    </row>
    <row r="203" spans="1:14" s="684" customFormat="1" ht="15" hidden="1" customHeight="1">
      <c r="A203" s="441">
        <v>42248</v>
      </c>
      <c r="B203" s="674">
        <v>2015</v>
      </c>
      <c r="C203" s="659">
        <v>13956686</v>
      </c>
      <c r="D203" s="662">
        <f t="shared" si="53"/>
        <v>9098.1999999992549</v>
      </c>
      <c r="E203" s="661">
        <f>C203/C202*100-100</f>
        <v>6.5231351330879761E-2</v>
      </c>
      <c r="F203" s="662">
        <f t="shared" si="51"/>
        <v>476564.69999999925</v>
      </c>
      <c r="G203" s="661">
        <f t="shared" si="52"/>
        <v>3.5353146265827604</v>
      </c>
      <c r="I203" s="170"/>
      <c r="J203" s="411"/>
      <c r="K203" s="411"/>
      <c r="L203" s="411"/>
      <c r="M203" s="411"/>
      <c r="N203" s="411"/>
    </row>
    <row r="204" spans="1:14" ht="15" hidden="1" customHeight="1">
      <c r="A204" s="441">
        <v>42278</v>
      </c>
      <c r="B204" s="674">
        <v>2015</v>
      </c>
      <c r="C204" s="659">
        <v>13990331.939999999</v>
      </c>
      <c r="D204" s="662">
        <f t="shared" si="53"/>
        <v>33645.939999999478</v>
      </c>
      <c r="E204" s="661">
        <f>C204/C203*100-100</f>
        <v>0.24107399134723551</v>
      </c>
      <c r="F204" s="662">
        <f t="shared" si="51"/>
        <v>485370.33999999799</v>
      </c>
      <c r="G204" s="661">
        <f t="shared" si="52"/>
        <v>3.5940149581765439</v>
      </c>
      <c r="I204" s="170"/>
      <c r="J204" s="411"/>
      <c r="K204" s="411"/>
      <c r="L204" s="411"/>
      <c r="M204" s="411"/>
      <c r="N204" s="411"/>
    </row>
    <row r="205" spans="1:14" ht="15" hidden="1" customHeight="1">
      <c r="A205" s="441">
        <v>42309</v>
      </c>
      <c r="B205" s="674">
        <v>2015</v>
      </c>
      <c r="C205" s="659">
        <v>13992648.65</v>
      </c>
      <c r="D205" s="662">
        <f t="shared" si="53"/>
        <v>2316.7100000008941</v>
      </c>
      <c r="E205" s="661">
        <f>C205/C204*100-100</f>
        <v>1.655936406609726E-2</v>
      </c>
      <c r="F205" s="662">
        <f t="shared" si="51"/>
        <v>482629.95000000112</v>
      </c>
      <c r="G205" s="661">
        <f t="shared" si="52"/>
        <v>3.5723855067647037</v>
      </c>
      <c r="I205" s="170"/>
      <c r="J205" s="411"/>
      <c r="K205" s="411"/>
      <c r="L205" s="411"/>
      <c r="M205" s="411"/>
      <c r="N205" s="411"/>
    </row>
    <row r="206" spans="1:14" s="684" customFormat="1" ht="15" hidden="1" customHeight="1">
      <c r="A206" s="441">
        <v>42339</v>
      </c>
      <c r="B206" s="674">
        <v>2015</v>
      </c>
      <c r="C206" s="659">
        <v>14079175.200000001</v>
      </c>
      <c r="D206" s="662">
        <f t="shared" si="53"/>
        <v>86526.550000000745</v>
      </c>
      <c r="E206" s="661">
        <f>C206/C205*100-100</f>
        <v>0.6183714903754236</v>
      </c>
      <c r="F206" s="662">
        <f t="shared" si="51"/>
        <v>492657.90000000037</v>
      </c>
      <c r="G206" s="661">
        <f t="shared" si="52"/>
        <v>3.6260793632522734</v>
      </c>
      <c r="H206"/>
      <c r="I206" s="170"/>
      <c r="J206" s="411"/>
      <c r="K206" s="411"/>
      <c r="L206" s="411"/>
      <c r="M206" s="411"/>
      <c r="N206" s="411"/>
    </row>
    <row r="207" spans="1:14" s="684" customFormat="1" ht="15" hidden="1" customHeight="1">
      <c r="A207" s="427">
        <v>2016</v>
      </c>
      <c r="B207" s="674">
        <v>2015.1428571428601</v>
      </c>
      <c r="C207" s="748"/>
      <c r="D207" s="750"/>
      <c r="E207" s="749"/>
      <c r="F207" s="750"/>
      <c r="G207" s="751"/>
      <c r="H207"/>
    </row>
    <row r="208" spans="1:14" s="411" customFormat="1" ht="15" hidden="1" customHeight="1">
      <c r="A208" s="441">
        <v>42370</v>
      </c>
      <c r="B208" s="674">
        <v>2016</v>
      </c>
      <c r="C208" s="659">
        <v>13892445.82</v>
      </c>
      <c r="D208" s="662">
        <f>C208-C206</f>
        <v>-186729.38000000082</v>
      </c>
      <c r="E208" s="661">
        <f>C208/C206*100-100</f>
        <v>-1.32628067587369</v>
      </c>
      <c r="F208" s="662">
        <f t="shared" ref="F208:F219" si="55">C208-C195</f>
        <v>493141.97000000067</v>
      </c>
      <c r="G208" s="661">
        <f t="shared" ref="G208:G219" si="56">C208/C195*100-100</f>
        <v>3.6803551551672626</v>
      </c>
      <c r="H208"/>
      <c r="I208" s="170"/>
    </row>
    <row r="209" spans="1:14" s="411" customFormat="1" ht="15" hidden="1" customHeight="1">
      <c r="A209" s="441">
        <v>42401</v>
      </c>
      <c r="B209" s="674">
        <v>2016</v>
      </c>
      <c r="C209" s="659">
        <v>13950612.739999998</v>
      </c>
      <c r="D209" s="662">
        <f t="shared" ref="D209:D219" si="57">C209-C208</f>
        <v>58166.919999998063</v>
      </c>
      <c r="E209" s="661">
        <f t="shared" ref="E209:E214" si="58">C209/C208*100-100</f>
        <v>0.41869459671571008</v>
      </c>
      <c r="F209" s="662">
        <f t="shared" si="55"/>
        <v>455426.08999999799</v>
      </c>
      <c r="G209" s="661">
        <f t="shared" si="56"/>
        <v>3.3747298337662954</v>
      </c>
      <c r="H209"/>
      <c r="I209" s="170"/>
    </row>
    <row r="210" spans="1:14" s="411" customFormat="1" ht="15" hidden="1" customHeight="1">
      <c r="A210" s="441">
        <v>42430</v>
      </c>
      <c r="B210" s="674">
        <v>2016</v>
      </c>
      <c r="C210" s="659">
        <v>14070203.65</v>
      </c>
      <c r="D210" s="662">
        <f t="shared" si="57"/>
        <v>119590.91000000201</v>
      </c>
      <c r="E210" s="661">
        <f t="shared" si="58"/>
        <v>0.85724485532527694</v>
      </c>
      <c r="F210" s="662">
        <f t="shared" si="55"/>
        <v>432970.25999999978</v>
      </c>
      <c r="G210" s="661">
        <f t="shared" si="56"/>
        <v>3.1749127379274</v>
      </c>
      <c r="H210"/>
      <c r="I210" s="170"/>
    </row>
    <row r="211" spans="1:14" ht="15" customHeight="1">
      <c r="A211" s="441">
        <v>42461</v>
      </c>
      <c r="B211" s="676">
        <v>2016</v>
      </c>
      <c r="C211" s="659">
        <v>14212846.119999999</v>
      </c>
      <c r="D211" s="662">
        <f t="shared" si="57"/>
        <v>142642.46999999881</v>
      </c>
      <c r="E211" s="661">
        <f t="shared" si="58"/>
        <v>1.0137910832584112</v>
      </c>
      <c r="F211" s="662">
        <f t="shared" si="55"/>
        <v>420996.41999999993</v>
      </c>
      <c r="G211" s="661">
        <f t="shared" si="56"/>
        <v>3.0525015074663884</v>
      </c>
      <c r="I211" s="170"/>
      <c r="J211" s="411"/>
      <c r="K211" s="411"/>
      <c r="L211" s="411"/>
      <c r="M211" s="411"/>
      <c r="N211" s="411"/>
    </row>
    <row r="212" spans="1:14" ht="15" hidden="1" customHeight="1">
      <c r="A212" s="441">
        <v>42491</v>
      </c>
      <c r="B212" s="676">
        <v>2016</v>
      </c>
      <c r="C212" s="659">
        <v>14396508.309999999</v>
      </c>
      <c r="D212" s="662">
        <f t="shared" si="57"/>
        <v>183662.18999999948</v>
      </c>
      <c r="E212" s="661">
        <f t="shared" si="58"/>
        <v>1.2922266831662483</v>
      </c>
      <c r="F212" s="662">
        <f t="shared" si="55"/>
        <v>408778.55999999866</v>
      </c>
      <c r="G212" s="661">
        <f t="shared" si="56"/>
        <v>2.922408191364994</v>
      </c>
      <c r="I212" s="170"/>
      <c r="J212" s="411"/>
      <c r="K212" s="411"/>
      <c r="L212" s="411"/>
      <c r="M212" s="411"/>
      <c r="N212" s="411"/>
    </row>
    <row r="213" spans="1:14" ht="15" hidden="1" customHeight="1">
      <c r="A213" s="441">
        <v>42522</v>
      </c>
      <c r="B213" s="676">
        <v>2016</v>
      </c>
      <c r="C213" s="659">
        <v>14482695.120000001</v>
      </c>
      <c r="D213" s="662">
        <f t="shared" si="57"/>
        <v>86186.810000002384</v>
      </c>
      <c r="E213" s="661">
        <f t="shared" si="58"/>
        <v>0.59866467718521221</v>
      </c>
      <c r="F213" s="662">
        <f t="shared" si="55"/>
        <v>473966.8200000003</v>
      </c>
      <c r="G213" s="661">
        <f t="shared" si="56"/>
        <v>3.3833679249814566</v>
      </c>
      <c r="I213" s="170"/>
      <c r="J213" s="411"/>
      <c r="K213" s="411"/>
      <c r="L213" s="411"/>
      <c r="M213" s="411"/>
      <c r="N213" s="411"/>
    </row>
    <row r="214" spans="1:14" ht="15" hidden="1" customHeight="1">
      <c r="A214" s="441">
        <v>42552</v>
      </c>
      <c r="B214" s="676">
        <v>2016</v>
      </c>
      <c r="C214" s="659">
        <v>14568947.359999999</v>
      </c>
      <c r="D214" s="662">
        <f t="shared" si="57"/>
        <v>86252.239999998361</v>
      </c>
      <c r="E214" s="661">
        <f t="shared" si="58"/>
        <v>0.59555379220050497</v>
      </c>
      <c r="F214" s="662">
        <f t="shared" si="55"/>
        <v>500372.02000000142</v>
      </c>
      <c r="G214" s="661">
        <f t="shared" si="56"/>
        <v>3.5566644660695204</v>
      </c>
      <c r="I214" s="170"/>
      <c r="J214" s="411"/>
      <c r="K214" s="411"/>
      <c r="L214" s="411"/>
      <c r="M214" s="411"/>
      <c r="N214" s="411"/>
    </row>
    <row r="215" spans="1:14" s="684" customFormat="1" ht="15" hidden="1" customHeight="1">
      <c r="A215" s="441">
        <v>42583</v>
      </c>
      <c r="B215" s="676">
        <v>2016</v>
      </c>
      <c r="C215" s="659">
        <v>14436704.85</v>
      </c>
      <c r="D215" s="662">
        <f t="shared" si="57"/>
        <v>-132242.50999999978</v>
      </c>
      <c r="E215" s="661">
        <f>C215/C214*100-100</f>
        <v>-0.90770119990330045</v>
      </c>
      <c r="F215" s="662">
        <f t="shared" si="55"/>
        <v>489117.04999999888</v>
      </c>
      <c r="G215" s="661">
        <f t="shared" si="56"/>
        <v>3.5068218032654954</v>
      </c>
      <c r="H215"/>
      <c r="I215" s="170"/>
      <c r="J215" s="411"/>
      <c r="K215" s="411"/>
      <c r="L215" s="411"/>
      <c r="M215" s="411"/>
      <c r="N215" s="411"/>
    </row>
    <row r="216" spans="1:14" s="684" customFormat="1" ht="15" hidden="1" customHeight="1">
      <c r="A216" s="441">
        <v>42614</v>
      </c>
      <c r="B216" s="676">
        <v>2016</v>
      </c>
      <c r="C216" s="659">
        <v>14450628.620000001</v>
      </c>
      <c r="D216" s="662">
        <f t="shared" si="57"/>
        <v>13923.770000001416</v>
      </c>
      <c r="E216" s="661">
        <f>C216/C215*100-100</f>
        <v>9.6447008820035762E-2</v>
      </c>
      <c r="F216" s="662">
        <f t="shared" si="55"/>
        <v>493942.62000000104</v>
      </c>
      <c r="G216" s="661">
        <f t="shared" si="56"/>
        <v>3.5391110755088988</v>
      </c>
      <c r="H216"/>
      <c r="I216" s="170"/>
      <c r="J216" s="411"/>
      <c r="K216" s="411"/>
      <c r="L216" s="411"/>
      <c r="M216" s="411"/>
      <c r="N216" s="411"/>
    </row>
    <row r="217" spans="1:14" ht="15" hidden="1" customHeight="1">
      <c r="A217" s="441">
        <v>42644</v>
      </c>
      <c r="B217" s="676">
        <v>2016</v>
      </c>
      <c r="C217" s="659">
        <v>14551149.1</v>
      </c>
      <c r="D217" s="662">
        <f t="shared" si="57"/>
        <v>100520.47999999858</v>
      </c>
      <c r="E217" s="661">
        <f>C217/C216*100-100</f>
        <v>0.69561319886717854</v>
      </c>
      <c r="F217" s="662">
        <f t="shared" si="55"/>
        <v>560817.16000000015</v>
      </c>
      <c r="G217" s="661">
        <f t="shared" si="56"/>
        <v>4.0086051024747889</v>
      </c>
      <c r="I217" s="170"/>
      <c r="J217" s="411"/>
      <c r="K217" s="411"/>
      <c r="L217" s="411"/>
      <c r="M217" s="411"/>
      <c r="N217" s="411"/>
    </row>
    <row r="218" spans="1:14" ht="15" hidden="1" customHeight="1">
      <c r="A218" s="441">
        <v>42675</v>
      </c>
      <c r="B218" s="676">
        <v>2016</v>
      </c>
      <c r="C218" s="659">
        <v>14519795.65</v>
      </c>
      <c r="D218" s="662">
        <f t="shared" si="57"/>
        <v>-31353.449999999255</v>
      </c>
      <c r="E218" s="661">
        <f>C218/C217*100-100</f>
        <v>-0.21547061187078498</v>
      </c>
      <c r="F218" s="662">
        <f t="shared" si="55"/>
        <v>527147</v>
      </c>
      <c r="G218" s="661">
        <f t="shared" si="56"/>
        <v>3.7673139173690373</v>
      </c>
      <c r="I218" s="170"/>
      <c r="J218" s="411"/>
      <c r="K218" s="411"/>
      <c r="L218" s="411"/>
      <c r="M218" s="411"/>
      <c r="N218" s="411"/>
    </row>
    <row r="219" spans="1:14" s="684" customFormat="1" ht="15" hidden="1" customHeight="1">
      <c r="A219" s="441">
        <v>42705</v>
      </c>
      <c r="B219" s="676">
        <v>2016</v>
      </c>
      <c r="C219" s="698">
        <v>14591907.949999999</v>
      </c>
      <c r="D219" s="662">
        <f t="shared" si="57"/>
        <v>72112.299999998882</v>
      </c>
      <c r="E219" s="661">
        <f>C219/C218*100-100</f>
        <v>0.49664817424617524</v>
      </c>
      <c r="F219" s="662">
        <f t="shared" si="55"/>
        <v>512732.74999999814</v>
      </c>
      <c r="G219" s="661">
        <f t="shared" si="56"/>
        <v>3.6417811605895736</v>
      </c>
      <c r="H219"/>
      <c r="I219" s="170"/>
      <c r="J219" s="411"/>
      <c r="K219" s="411"/>
      <c r="L219" s="411"/>
      <c r="M219" s="411"/>
      <c r="N219" s="411"/>
    </row>
    <row r="220" spans="1:14" s="684" customFormat="1" ht="20.9" hidden="1" customHeight="1">
      <c r="A220" s="427">
        <v>2017</v>
      </c>
      <c r="B220" s="690">
        <v>2017</v>
      </c>
      <c r="C220" s="691"/>
      <c r="D220" s="692"/>
      <c r="E220" s="693"/>
      <c r="F220" s="692"/>
      <c r="G220" s="693"/>
      <c r="H220"/>
    </row>
    <row r="221" spans="1:14" s="411" customFormat="1" ht="15" hidden="1" customHeight="1">
      <c r="A221" s="441">
        <v>42736</v>
      </c>
      <c r="B221" s="674">
        <v>2017</v>
      </c>
      <c r="C221" s="659">
        <v>14434274.129999999</v>
      </c>
      <c r="D221" s="662">
        <f>C221-C219</f>
        <v>-157633.8200000003</v>
      </c>
      <c r="E221" s="661">
        <f>C221/C219*100-100</f>
        <v>-1.0802824451753708</v>
      </c>
      <c r="F221" s="662">
        <f t="shared" ref="F221:F232" si="59">C221-C208</f>
        <v>541828.30999999866</v>
      </c>
      <c r="G221" s="661">
        <f t="shared" ref="G221:G232" si="60">C221/C208*100-100</f>
        <v>3.9001650034867623</v>
      </c>
      <c r="H221"/>
      <c r="I221" s="170"/>
    </row>
    <row r="222" spans="1:14" s="411" customFormat="1" ht="15" hidden="1" customHeight="1">
      <c r="A222" s="441">
        <v>42767</v>
      </c>
      <c r="B222" s="674">
        <v>2017</v>
      </c>
      <c r="C222" s="659">
        <v>14502780.6</v>
      </c>
      <c r="D222" s="662">
        <f t="shared" ref="D222:D232" si="61">C222-C221</f>
        <v>68506.470000000671</v>
      </c>
      <c r="E222" s="661">
        <f t="shared" ref="E222:E227" si="62">C222/C221*100-100</f>
        <v>0.47460973363126868</v>
      </c>
      <c r="F222" s="662">
        <f t="shared" si="59"/>
        <v>552167.86000000127</v>
      </c>
      <c r="G222" s="661">
        <f t="shared" si="60"/>
        <v>3.9580186927330629</v>
      </c>
      <c r="H222" s="747"/>
      <c r="I222" s="170"/>
    </row>
    <row r="223" spans="1:14" s="411" customFormat="1" ht="15" hidden="1" customHeight="1">
      <c r="A223" s="441">
        <v>42795</v>
      </c>
      <c r="B223" s="674">
        <v>2017</v>
      </c>
      <c r="C223" s="659">
        <v>14647117.339999998</v>
      </c>
      <c r="D223" s="662">
        <f t="shared" si="61"/>
        <v>144336.73999999836</v>
      </c>
      <c r="E223" s="661">
        <f t="shared" si="62"/>
        <v>0.99523494136013824</v>
      </c>
      <c r="F223" s="662">
        <f t="shared" si="59"/>
        <v>576913.68999999762</v>
      </c>
      <c r="G223" s="661">
        <f t="shared" si="60"/>
        <v>4.100251171559961</v>
      </c>
      <c r="H223" s="747"/>
      <c r="I223" s="170"/>
    </row>
    <row r="224" spans="1:14" ht="15" customHeight="1">
      <c r="A224" s="441">
        <v>42826</v>
      </c>
      <c r="B224" s="674">
        <v>2017</v>
      </c>
      <c r="C224" s="659">
        <v>14841054.030000001</v>
      </c>
      <c r="D224" s="662">
        <f t="shared" si="61"/>
        <v>193936.6900000032</v>
      </c>
      <c r="E224" s="661">
        <f t="shared" si="62"/>
        <v>1.3240604652656032</v>
      </c>
      <c r="F224" s="662">
        <f t="shared" si="59"/>
        <v>628207.91000000201</v>
      </c>
      <c r="G224" s="661">
        <f t="shared" si="60"/>
        <v>4.4200007844734444</v>
      </c>
      <c r="H224" s="747"/>
      <c r="I224" s="170"/>
      <c r="J224" s="411"/>
      <c r="K224" s="411"/>
      <c r="L224" s="411"/>
      <c r="M224" s="411"/>
      <c r="N224" s="411"/>
    </row>
    <row r="225" spans="1:14" ht="15" hidden="1" customHeight="1">
      <c r="A225" s="441">
        <v>42856</v>
      </c>
      <c r="B225" s="676">
        <v>2017</v>
      </c>
      <c r="C225" s="694">
        <v>15048624.750000002</v>
      </c>
      <c r="D225" s="695">
        <f t="shared" si="61"/>
        <v>207570.72000000067</v>
      </c>
      <c r="E225" s="696">
        <f t="shared" si="62"/>
        <v>1.3986251891571442</v>
      </c>
      <c r="F225" s="695">
        <f t="shared" si="59"/>
        <v>652116.4400000032</v>
      </c>
      <c r="G225" s="696">
        <f t="shared" si="60"/>
        <v>4.5296847399243063</v>
      </c>
      <c r="H225" s="747"/>
      <c r="I225" s="170"/>
      <c r="J225" s="411"/>
      <c r="K225" s="411"/>
      <c r="L225" s="411"/>
      <c r="M225" s="411"/>
      <c r="N225" s="411"/>
    </row>
    <row r="226" spans="1:14" ht="15" hidden="1" customHeight="1">
      <c r="A226" s="441">
        <v>42887</v>
      </c>
      <c r="B226" s="676">
        <v>2017</v>
      </c>
      <c r="C226" s="694">
        <v>15125718.76</v>
      </c>
      <c r="D226" s="695">
        <f t="shared" si="61"/>
        <v>77094.009999997914</v>
      </c>
      <c r="E226" s="696">
        <f t="shared" si="62"/>
        <v>0.51229937140932691</v>
      </c>
      <c r="F226" s="695">
        <f t="shared" si="59"/>
        <v>643023.63999999873</v>
      </c>
      <c r="G226" s="696">
        <f t="shared" si="60"/>
        <v>4.439944600587566</v>
      </c>
      <c r="H226" s="747"/>
      <c r="I226" s="170"/>
      <c r="J226" s="411"/>
      <c r="K226" s="411"/>
      <c r="L226" s="411"/>
      <c r="M226" s="411"/>
      <c r="N226" s="411"/>
    </row>
    <row r="227" spans="1:14" ht="15" hidden="1" customHeight="1">
      <c r="A227" s="441">
        <v>42917</v>
      </c>
      <c r="B227" s="676">
        <v>2017</v>
      </c>
      <c r="C227" s="694">
        <v>15188082.500000002</v>
      </c>
      <c r="D227" s="695">
        <f t="shared" si="61"/>
        <v>62363.740000002086</v>
      </c>
      <c r="E227" s="696">
        <f t="shared" si="62"/>
        <v>0.41230265476654893</v>
      </c>
      <c r="F227" s="695">
        <f t="shared" si="59"/>
        <v>619135.14000000246</v>
      </c>
      <c r="G227" s="696">
        <f t="shared" si="60"/>
        <v>4.2496902809868118</v>
      </c>
      <c r="H227" s="752"/>
      <c r="I227" s="170"/>
      <c r="J227" s="411"/>
      <c r="K227" s="411"/>
      <c r="L227" s="411"/>
      <c r="M227" s="411"/>
      <c r="N227" s="411"/>
    </row>
    <row r="228" spans="1:14" s="684" customFormat="1" ht="15" hidden="1" customHeight="1">
      <c r="A228" s="441">
        <v>42948</v>
      </c>
      <c r="B228" s="676">
        <v>2017</v>
      </c>
      <c r="C228" s="694">
        <v>15025348.809999999</v>
      </c>
      <c r="D228" s="695">
        <f t="shared" si="61"/>
        <v>-162733.6900000032</v>
      </c>
      <c r="E228" s="696">
        <f>C228/C227*100-100</f>
        <v>-1.0714564527813337</v>
      </c>
      <c r="F228" s="695">
        <f t="shared" si="59"/>
        <v>588643.95999999903</v>
      </c>
      <c r="G228" s="696">
        <f t="shared" si="60"/>
        <v>4.0774121665305074</v>
      </c>
      <c r="I228" s="170"/>
      <c r="J228" s="411"/>
      <c r="K228" s="411"/>
      <c r="L228" s="411"/>
      <c r="M228" s="411"/>
      <c r="N228" s="411"/>
    </row>
    <row r="229" spans="1:14" s="684" customFormat="1" ht="15" hidden="1" customHeight="1">
      <c r="A229" s="441">
        <v>42979</v>
      </c>
      <c r="B229" s="676">
        <v>2017</v>
      </c>
      <c r="C229" s="694">
        <v>15049860.130000001</v>
      </c>
      <c r="D229" s="695">
        <f t="shared" si="61"/>
        <v>24511.320000002161</v>
      </c>
      <c r="E229" s="696">
        <f>C229/C228*100-100</f>
        <v>0.16313311797253505</v>
      </c>
      <c r="F229" s="695">
        <f t="shared" si="59"/>
        <v>599231.50999999978</v>
      </c>
      <c r="G229" s="696">
        <f t="shared" si="60"/>
        <v>4.1467504684927832</v>
      </c>
      <c r="I229" s="170"/>
      <c r="J229" s="411"/>
      <c r="K229" s="411"/>
      <c r="L229" s="411"/>
      <c r="M229" s="411"/>
      <c r="N229" s="411"/>
    </row>
    <row r="230" spans="1:14" ht="15" hidden="1" customHeight="1">
      <c r="A230" s="441">
        <v>43009</v>
      </c>
      <c r="B230" s="676">
        <v>2017</v>
      </c>
      <c r="C230" s="694">
        <v>15144839.039999999</v>
      </c>
      <c r="D230" s="695">
        <f t="shared" si="61"/>
        <v>94978.909999998286</v>
      </c>
      <c r="E230" s="696">
        <f>C230/C229*100-100</f>
        <v>0.6310949681895579</v>
      </c>
      <c r="F230" s="695">
        <f t="shared" si="59"/>
        <v>593689.93999999948</v>
      </c>
      <c r="G230" s="696">
        <f t="shared" si="60"/>
        <v>4.0800210067258433</v>
      </c>
      <c r="H230" s="684"/>
      <c r="I230" s="170"/>
      <c r="J230" s="411"/>
      <c r="K230" s="411"/>
      <c r="L230" s="411"/>
      <c r="M230" s="411"/>
      <c r="N230" s="411"/>
    </row>
    <row r="231" spans="1:14" ht="15" hidden="1" customHeight="1">
      <c r="A231" s="441">
        <v>43040</v>
      </c>
      <c r="B231" s="676">
        <v>2017</v>
      </c>
      <c r="C231" s="694">
        <v>15139984.459999999</v>
      </c>
      <c r="D231" s="695">
        <f t="shared" si="61"/>
        <v>-4854.5800000000745</v>
      </c>
      <c r="E231" s="696">
        <f>C231/C230*100-100</f>
        <v>-3.2054351896235289E-2</v>
      </c>
      <c r="F231" s="695">
        <f t="shared" si="59"/>
        <v>620188.80999999866</v>
      </c>
      <c r="G231" s="696">
        <f t="shared" si="60"/>
        <v>4.2713329095647339</v>
      </c>
      <c r="H231" s="684"/>
      <c r="I231" s="170"/>
      <c r="J231" s="411"/>
      <c r="K231" s="411"/>
      <c r="L231" s="411"/>
      <c r="M231" s="411"/>
      <c r="N231" s="411"/>
    </row>
    <row r="232" spans="1:14" s="684" customFormat="1" ht="15" hidden="1" customHeight="1">
      <c r="A232" s="441">
        <v>43070</v>
      </c>
      <c r="B232" s="676">
        <v>2017</v>
      </c>
      <c r="C232" s="698">
        <v>15191482.92</v>
      </c>
      <c r="D232" s="699">
        <f t="shared" si="61"/>
        <v>51498.460000000894</v>
      </c>
      <c r="E232" s="700">
        <f>C232/C231*100-100</f>
        <v>0.34014869788050817</v>
      </c>
      <c r="F232" s="699">
        <f t="shared" si="59"/>
        <v>599574.97000000067</v>
      </c>
      <c r="G232" s="700">
        <f t="shared" si="60"/>
        <v>4.1089552651680634</v>
      </c>
      <c r="H232"/>
      <c r="I232" s="170"/>
      <c r="J232" s="411"/>
      <c r="K232" s="411"/>
      <c r="L232" s="411"/>
      <c r="M232" s="411"/>
      <c r="N232" s="411"/>
    </row>
    <row r="233" spans="1:14" s="684" customFormat="1" ht="19.149999999999999" customHeight="1">
      <c r="B233" s="690">
        <v>2018</v>
      </c>
      <c r="C233" s="691"/>
      <c r="D233" s="692"/>
      <c r="E233" s="693"/>
      <c r="F233" s="692"/>
      <c r="G233" s="693"/>
      <c r="H233" s="747"/>
    </row>
    <row r="234" spans="1:14" s="411" customFormat="1" ht="15" customHeight="1">
      <c r="B234" s="701" t="s">
        <v>90</v>
      </c>
      <c r="C234" s="702">
        <v>15025513.660000002</v>
      </c>
      <c r="D234" s="703">
        <v>-165969.25999999791</v>
      </c>
      <c r="E234" s="704">
        <v>-1.0925151999578304</v>
      </c>
      <c r="F234" s="703">
        <v>591239.53000000305</v>
      </c>
      <c r="G234" s="704">
        <v>4.0960807912825885</v>
      </c>
      <c r="H234" s="747"/>
      <c r="I234" s="170"/>
    </row>
    <row r="235" spans="1:14" s="411" customFormat="1" ht="15" customHeight="1">
      <c r="B235" s="701" t="s">
        <v>91</v>
      </c>
      <c r="C235" s="702">
        <v>15090156.199999999</v>
      </c>
      <c r="D235" s="703">
        <v>64642.539999997243</v>
      </c>
      <c r="E235" s="704">
        <v>0.43021850342516643</v>
      </c>
      <c r="F235" s="703">
        <v>587375.59999999963</v>
      </c>
      <c r="G235" s="704">
        <v>4.0500895393811476</v>
      </c>
      <c r="H235" s="747"/>
      <c r="I235" s="170"/>
    </row>
    <row r="236" spans="1:14" s="411" customFormat="1" ht="15" customHeight="1">
      <c r="A236" s="170">
        <f>C236-C232</f>
        <v>14944.029999999329</v>
      </c>
      <c r="B236" s="701" t="s">
        <v>92</v>
      </c>
      <c r="C236" s="702">
        <v>15206426.949999999</v>
      </c>
      <c r="D236" s="703">
        <v>116270.75</v>
      </c>
      <c r="E236" s="704">
        <v>0.77050726618720944</v>
      </c>
      <c r="F236" s="703">
        <v>559309.61000000127</v>
      </c>
      <c r="G236" s="704">
        <v>3.8185644111184587</v>
      </c>
      <c r="H236" s="747"/>
      <c r="I236" s="170"/>
    </row>
    <row r="237" spans="1:14" ht="15" customHeight="1">
      <c r="A237" s="170"/>
      <c r="B237" s="674" t="s">
        <v>93</v>
      </c>
      <c r="C237" s="698">
        <v>15364490.51</v>
      </c>
      <c r="D237" s="699">
        <v>158063.56000000052</v>
      </c>
      <c r="E237" s="700">
        <v>1.0394523349878853</v>
      </c>
      <c r="F237" s="699">
        <v>523436.47999999858</v>
      </c>
      <c r="G237" s="700">
        <v>3.5269494938965522</v>
      </c>
      <c r="H237" s="747"/>
      <c r="I237" s="170"/>
      <c r="J237" s="411"/>
      <c r="K237" s="411"/>
      <c r="L237" s="411"/>
      <c r="M237" s="411"/>
      <c r="N237" s="411"/>
    </row>
    <row r="238" spans="1:14" ht="15" customHeight="1">
      <c r="A238" s="170"/>
      <c r="B238" s="701" t="s">
        <v>94</v>
      </c>
      <c r="C238" s="694">
        <v>15586623.16</v>
      </c>
      <c r="D238" s="695">
        <v>222132.65000000037</v>
      </c>
      <c r="E238" s="696">
        <v>1.445753439435066</v>
      </c>
      <c r="F238" s="695">
        <v>537998.40999999829</v>
      </c>
      <c r="G238" s="696">
        <v>3.575066950885315</v>
      </c>
      <c r="H238" s="747"/>
      <c r="I238" s="170"/>
      <c r="J238" s="411"/>
      <c r="K238" s="411"/>
      <c r="L238" s="411"/>
      <c r="M238" s="411"/>
      <c r="N238" s="411"/>
    </row>
    <row r="239" spans="1:14" ht="15" customHeight="1">
      <c r="A239" s="170"/>
      <c r="B239" s="701" t="s">
        <v>95</v>
      </c>
      <c r="C239" s="694">
        <v>15664099.75</v>
      </c>
      <c r="D239" s="695">
        <v>77476.589999999851</v>
      </c>
      <c r="E239" s="696">
        <v>0.49707104101182153</v>
      </c>
      <c r="F239" s="695">
        <v>538380.99000000022</v>
      </c>
      <c r="G239" s="696">
        <v>3.5593745893500994</v>
      </c>
      <c r="H239" s="747"/>
      <c r="I239" s="170"/>
      <c r="J239" s="411"/>
      <c r="K239" s="411"/>
      <c r="L239" s="411"/>
      <c r="M239" s="411"/>
      <c r="N239" s="411"/>
    </row>
    <row r="240" spans="1:14" ht="15" customHeight="1">
      <c r="B240" s="701" t="s">
        <v>96</v>
      </c>
      <c r="C240" s="694">
        <v>15704128.529999999</v>
      </c>
      <c r="D240" s="695">
        <v>40028.779999999329</v>
      </c>
      <c r="E240" s="696">
        <v>0.25554472097893211</v>
      </c>
      <c r="F240" s="695">
        <v>516046.02999999747</v>
      </c>
      <c r="G240" s="696">
        <v>3.3977036271695056</v>
      </c>
      <c r="H240" s="752"/>
      <c r="I240" s="170"/>
      <c r="J240" s="411"/>
      <c r="K240" s="411"/>
      <c r="L240" s="411"/>
      <c r="M240" s="411"/>
      <c r="N240" s="411"/>
    </row>
    <row r="241" spans="1:14" s="684" customFormat="1" ht="15" customHeight="1">
      <c r="B241" s="701" t="s">
        <v>97</v>
      </c>
      <c r="C241" s="694">
        <v>15519468.93</v>
      </c>
      <c r="D241" s="695">
        <v>-184659.59999999963</v>
      </c>
      <c r="E241" s="696">
        <v>-1.1758665859569248</v>
      </c>
      <c r="F241" s="695">
        <v>494120.12000000104</v>
      </c>
      <c r="G241" s="696">
        <v>3.2885766996047607</v>
      </c>
      <c r="I241" s="170"/>
      <c r="J241" s="411"/>
      <c r="K241" s="411"/>
      <c r="L241" s="411"/>
      <c r="M241" s="411"/>
      <c r="N241" s="411"/>
    </row>
    <row r="242" spans="1:14" s="684" customFormat="1" ht="15" customHeight="1">
      <c r="B242" s="701" t="s">
        <v>98</v>
      </c>
      <c r="C242" s="694">
        <v>15539603.6</v>
      </c>
      <c r="D242" s="695">
        <v>20134.669999999925</v>
      </c>
      <c r="E242" s="696">
        <v>0.12973813788872235</v>
      </c>
      <c r="F242" s="695">
        <v>489743.46999999881</v>
      </c>
      <c r="G242" s="696">
        <v>3.2541396781738712</v>
      </c>
      <c r="I242" s="170"/>
      <c r="J242" s="411"/>
      <c r="K242" s="411"/>
      <c r="L242" s="411"/>
      <c r="M242" s="411"/>
      <c r="N242" s="411"/>
    </row>
    <row r="243" spans="1:14" ht="15" customHeight="1">
      <c r="B243" s="701" t="s">
        <v>99</v>
      </c>
      <c r="C243" s="694">
        <v>15666453.439999999</v>
      </c>
      <c r="D243" s="695">
        <v>126849.83999999985</v>
      </c>
      <c r="E243" s="696">
        <v>0.8163003591674709</v>
      </c>
      <c r="F243" s="695">
        <v>521614.40000000037</v>
      </c>
      <c r="G243" s="696">
        <v>3.444172622913527</v>
      </c>
      <c r="H243" s="684"/>
      <c r="I243" s="170"/>
      <c r="J243" s="411"/>
      <c r="K243" s="411"/>
      <c r="L243" s="411"/>
      <c r="M243" s="411"/>
      <c r="N243" s="411"/>
    </row>
    <row r="244" spans="1:14" ht="15" customHeight="1">
      <c r="B244" s="701" t="s">
        <v>100</v>
      </c>
      <c r="C244" s="694">
        <v>15624488.27</v>
      </c>
      <c r="D244" s="695">
        <v>-41965.169999999925</v>
      </c>
      <c r="E244" s="696">
        <v>-0.26786643295318413</v>
      </c>
      <c r="F244" s="695">
        <v>484503.81000000052</v>
      </c>
      <c r="G244" s="696">
        <v>3.2001605502308479</v>
      </c>
      <c r="H244" s="684"/>
      <c r="I244" s="170"/>
      <c r="J244" s="411"/>
      <c r="K244" s="411"/>
      <c r="L244" s="411"/>
      <c r="M244" s="411"/>
      <c r="N244" s="411"/>
    </row>
    <row r="245" spans="1:14" s="684" customFormat="1" ht="15" customHeight="1">
      <c r="B245" s="701" t="s">
        <v>101</v>
      </c>
      <c r="C245" s="694">
        <v>15704883.34</v>
      </c>
      <c r="D245" s="695">
        <v>80395.070000000298</v>
      </c>
      <c r="E245" s="696">
        <v>0.51454529972903629</v>
      </c>
      <c r="F245" s="695">
        <v>513400.41999999993</v>
      </c>
      <c r="G245" s="696">
        <v>3.3795280072631613</v>
      </c>
      <c r="H245"/>
      <c r="I245" s="170"/>
      <c r="J245" s="411"/>
      <c r="K245" s="411"/>
      <c r="L245" s="411"/>
      <c r="M245" s="411"/>
      <c r="N245" s="411"/>
    </row>
    <row r="246" spans="1:14" s="684" customFormat="1" ht="19.149999999999999" customHeight="1">
      <c r="B246" s="690">
        <v>2019</v>
      </c>
      <c r="C246" s="691"/>
      <c r="D246" s="692"/>
      <c r="E246" s="693"/>
      <c r="F246" s="692"/>
      <c r="G246" s="693"/>
      <c r="H246" s="747"/>
    </row>
    <row r="247" spans="1:14" s="411" customFormat="1" ht="15" customHeight="1">
      <c r="B247" s="701" t="s">
        <v>90</v>
      </c>
      <c r="C247" s="702">
        <v>15522075.26</v>
      </c>
      <c r="D247" s="703">
        <v>-182808.08000000007</v>
      </c>
      <c r="E247" s="704">
        <v>-1.1640206172967282</v>
      </c>
      <c r="F247" s="703">
        <v>496561.59999999776</v>
      </c>
      <c r="G247" s="704">
        <v>3.3047895149296238</v>
      </c>
      <c r="H247" s="747"/>
      <c r="I247" s="170"/>
    </row>
    <row r="248" spans="1:14" s="411" customFormat="1" ht="15" customHeight="1">
      <c r="B248" s="701" t="s">
        <v>91</v>
      </c>
      <c r="C248" s="702">
        <v>15584786.1</v>
      </c>
      <c r="D248" s="703">
        <v>62710.839999999851</v>
      </c>
      <c r="E248" s="704">
        <v>0.4040106683518303</v>
      </c>
      <c r="F248" s="703">
        <v>494629.90000000037</v>
      </c>
      <c r="G248" s="704">
        <v>3.2778315442486985</v>
      </c>
      <c r="H248" s="747"/>
      <c r="I248" s="170"/>
    </row>
    <row r="249" spans="1:14" s="411" customFormat="1" ht="15" customHeight="1">
      <c r="A249" s="170"/>
      <c r="B249" s="701" t="s">
        <v>92</v>
      </c>
      <c r="C249" s="702">
        <v>15723509.710000001</v>
      </c>
      <c r="D249" s="703">
        <v>138723.61000000127</v>
      </c>
      <c r="E249" s="704">
        <v>0.890122001738618</v>
      </c>
      <c r="F249" s="703">
        <v>517082.76000000164</v>
      </c>
      <c r="G249" s="704">
        <v>3.4004224772868241</v>
      </c>
      <c r="H249" s="747"/>
      <c r="I249" s="170"/>
    </row>
    <row r="250" spans="1:14" ht="15" customHeight="1">
      <c r="A250" s="170"/>
      <c r="B250" s="674" t="s">
        <v>93</v>
      </c>
      <c r="C250" s="698">
        <v>15897051.700000001</v>
      </c>
      <c r="D250" s="699">
        <v>173541.99000000022</v>
      </c>
      <c r="E250" s="700">
        <v>1.1037102606272953</v>
      </c>
      <c r="F250" s="699">
        <v>532561.19000000134</v>
      </c>
      <c r="G250" s="700">
        <v>3.4661819059563612</v>
      </c>
      <c r="H250" s="747"/>
      <c r="I250" s="170"/>
      <c r="J250" s="411"/>
      <c r="K250" s="411"/>
      <c r="L250" s="411"/>
      <c r="M250" s="411"/>
      <c r="N250" s="411"/>
    </row>
    <row r="251" spans="1:14" ht="15" customHeight="1">
      <c r="A251" s="170"/>
      <c r="B251" s="701" t="s">
        <v>94</v>
      </c>
      <c r="C251" s="694">
        <v>16097437.545454519</v>
      </c>
      <c r="D251" s="695">
        <v>200385.84545451775</v>
      </c>
      <c r="E251" s="696">
        <v>1.2605220718664185</v>
      </c>
      <c r="F251" s="695">
        <v>510814.38545451872</v>
      </c>
      <c r="G251" s="696">
        <v>3.2772614068544499</v>
      </c>
      <c r="H251" s="747"/>
      <c r="I251" s="170"/>
      <c r="J251" s="411"/>
      <c r="K251" s="411"/>
      <c r="L251" s="411"/>
      <c r="M251" s="411"/>
      <c r="N251" s="411"/>
    </row>
    <row r="252" spans="1:14" ht="15" customHeight="1">
      <c r="A252" s="170"/>
      <c r="B252" s="701" t="s">
        <v>95</v>
      </c>
      <c r="C252" s="694">
        <v>16162451.6</v>
      </c>
      <c r="D252" s="695">
        <v>65014.054545480758</v>
      </c>
      <c r="E252" s="696">
        <v>0.40387828411758164</v>
      </c>
      <c r="F252" s="695">
        <v>498351.84999999963</v>
      </c>
      <c r="G252" s="696">
        <v>3.1814905290040656</v>
      </c>
      <c r="H252" s="747"/>
      <c r="I252" s="170"/>
      <c r="J252" s="411"/>
      <c r="K252" s="411"/>
      <c r="L252" s="411"/>
      <c r="M252" s="411"/>
      <c r="N252" s="411"/>
    </row>
    <row r="253" spans="1:14" ht="15" customHeight="1">
      <c r="B253" s="701" t="s">
        <v>96</v>
      </c>
      <c r="C253" s="694">
        <v>16183391.990000002</v>
      </c>
      <c r="D253" s="695">
        <v>20940.390000002459</v>
      </c>
      <c r="E253" s="696">
        <v>0.12956196571072098</v>
      </c>
      <c r="F253" s="695">
        <v>479263.46000000276</v>
      </c>
      <c r="G253" s="696">
        <v>3.0518309824353054</v>
      </c>
      <c r="H253" s="752"/>
      <c r="I253" s="170"/>
      <c r="J253" s="411"/>
      <c r="K253" s="411"/>
      <c r="L253" s="411"/>
      <c r="M253" s="411"/>
      <c r="N253" s="411"/>
    </row>
    <row r="254" spans="1:14" s="684" customFormat="1" ht="15" customHeight="1">
      <c r="B254" s="701" t="s">
        <v>97</v>
      </c>
      <c r="C254" s="694">
        <v>15987629.333333356</v>
      </c>
      <c r="D254" s="695">
        <v>-195762.65666664578</v>
      </c>
      <c r="E254" s="696">
        <v>-1.2096515785294599</v>
      </c>
      <c r="F254" s="695">
        <v>468160.4033333566</v>
      </c>
      <c r="G254" s="696">
        <v>3.0166006674904793</v>
      </c>
      <c r="I254" s="170"/>
      <c r="J254" s="411"/>
      <c r="K254" s="411"/>
      <c r="L254" s="411"/>
      <c r="M254" s="411"/>
      <c r="N254" s="411"/>
    </row>
    <row r="255" spans="1:14" s="684" customFormat="1" ht="15" customHeight="1">
      <c r="B255" s="701" t="s">
        <v>98</v>
      </c>
      <c r="C255" s="694">
        <v>15987768.42</v>
      </c>
      <c r="D255" s="695">
        <v>139.08666664361954</v>
      </c>
      <c r="E255" s="696">
        <v>8.699642939120622E-4</v>
      </c>
      <c r="F255" s="695">
        <v>448164.8200000003</v>
      </c>
      <c r="G255" s="696">
        <v>2.8840170672049794</v>
      </c>
      <c r="I255" s="170"/>
      <c r="J255" s="411"/>
      <c r="K255" s="411"/>
      <c r="L255" s="411"/>
      <c r="M255" s="411"/>
      <c r="N255" s="411"/>
    </row>
    <row r="256" spans="1:14" ht="15" customHeight="1">
      <c r="B256" s="701" t="s">
        <v>99</v>
      </c>
      <c r="C256" s="694">
        <v>16090646.5156522</v>
      </c>
      <c r="D256" s="695">
        <v>102878.09565220028</v>
      </c>
      <c r="E256" s="696">
        <v>0.64348002141127836</v>
      </c>
      <c r="F256" s="695">
        <v>424193.07565220073</v>
      </c>
      <c r="G256" s="696">
        <v>2.7076522282263369</v>
      </c>
      <c r="H256" s="684"/>
      <c r="I256" s="170"/>
      <c r="J256" s="411"/>
      <c r="K256" s="411"/>
      <c r="L256" s="411"/>
      <c r="M256" s="411"/>
      <c r="N256" s="411"/>
    </row>
    <row r="257" spans="1:14" ht="15" customHeight="1">
      <c r="B257" s="701" t="s">
        <v>100</v>
      </c>
      <c r="C257" s="694">
        <v>16041754.35</v>
      </c>
      <c r="D257" s="695">
        <v>-48892.16565220058</v>
      </c>
      <c r="E257" s="696">
        <v>-0.30385457541834171</v>
      </c>
      <c r="F257" s="695">
        <v>417266.08000000007</v>
      </c>
      <c r="G257" s="696">
        <v>2.6705903757576266</v>
      </c>
      <c r="H257" s="684"/>
      <c r="I257" s="170"/>
      <c r="J257" s="411"/>
      <c r="K257" s="411"/>
      <c r="L257" s="411"/>
      <c r="M257" s="411"/>
      <c r="N257" s="411"/>
    </row>
    <row r="258" spans="1:14" s="684" customFormat="1" ht="15" customHeight="1">
      <c r="B258" s="701" t="s">
        <v>101</v>
      </c>
      <c r="C258" s="694">
        <v>16076050.370000001</v>
      </c>
      <c r="D258" s="695">
        <v>34296.020000001416</v>
      </c>
      <c r="E258" s="696">
        <v>0.21379220284593714</v>
      </c>
      <c r="F258" s="695">
        <v>371167.03000000119</v>
      </c>
      <c r="G258" s="696">
        <v>2.3633861007718906</v>
      </c>
      <c r="H258"/>
      <c r="I258" s="170"/>
      <c r="J258" s="411"/>
      <c r="K258" s="411"/>
      <c r="L258" s="411"/>
      <c r="M258" s="411"/>
      <c r="N258" s="411"/>
    </row>
    <row r="259" spans="1:14" s="684" customFormat="1" ht="19.149999999999999" customHeight="1">
      <c r="B259" s="690">
        <v>2020</v>
      </c>
      <c r="C259" s="691"/>
      <c r="D259" s="692"/>
      <c r="E259" s="693"/>
      <c r="F259" s="692"/>
      <c r="G259" s="693"/>
      <c r="H259" s="747"/>
    </row>
    <row r="260" spans="1:14" s="411" customFormat="1" ht="15" customHeight="1">
      <c r="B260" s="701" t="s">
        <v>90</v>
      </c>
      <c r="C260" s="702">
        <v>15851141.18</v>
      </c>
      <c r="D260" s="703">
        <v>-224909.19000000134</v>
      </c>
      <c r="E260" s="704">
        <v>-1.399032628186518</v>
      </c>
      <c r="F260" s="703">
        <v>329065.91999999993</v>
      </c>
      <c r="G260" s="704">
        <v>2.1199866286436304</v>
      </c>
      <c r="H260" s="747"/>
      <c r="I260" s="170"/>
    </row>
    <row r="261" spans="1:14" s="411" customFormat="1" ht="15" customHeight="1">
      <c r="B261" s="701" t="s">
        <v>91</v>
      </c>
      <c r="C261" s="702">
        <v>15929150.699999999</v>
      </c>
      <c r="D261" s="703">
        <v>78009.519999999553</v>
      </c>
      <c r="E261" s="704">
        <v>0.49213819443123441</v>
      </c>
      <c r="F261" s="703">
        <v>344364.59999999963</v>
      </c>
      <c r="G261" s="704">
        <v>2.2096203168293584</v>
      </c>
      <c r="H261" s="747"/>
      <c r="I261" s="170"/>
    </row>
    <row r="262" spans="1:14" s="411" customFormat="1" ht="15" customHeight="1">
      <c r="B262" s="705" t="s">
        <v>92</v>
      </c>
      <c r="C262" s="706">
        <v>15690349.545454582</v>
      </c>
      <c r="D262" s="707">
        <v>-238801.15454541706</v>
      </c>
      <c r="E262" s="708">
        <v>-1.4991455542285479</v>
      </c>
      <c r="F262" s="707">
        <v>-33160.164545418695</v>
      </c>
      <c r="G262" s="708">
        <v>-0.21089543719573101</v>
      </c>
      <c r="H262" s="747"/>
      <c r="I262" s="170"/>
    </row>
    <row r="263" spans="1:14" ht="15" customHeight="1">
      <c r="A263" s="411"/>
      <c r="B263" s="674" t="s">
        <v>93</v>
      </c>
      <c r="C263" s="698">
        <v>15184891.85</v>
      </c>
      <c r="D263" s="699">
        <v>-505457.69545458257</v>
      </c>
      <c r="E263" s="700">
        <v>-3.2214559273538299</v>
      </c>
      <c r="F263" s="699">
        <v>-712159.85000000149</v>
      </c>
      <c r="G263" s="700">
        <v>-4.4798234505332886</v>
      </c>
      <c r="H263" s="747"/>
      <c r="I263" s="170"/>
      <c r="J263" s="411"/>
      <c r="K263" s="411"/>
      <c r="L263" s="411"/>
      <c r="M263" s="411"/>
      <c r="N263" s="411"/>
    </row>
    <row r="264" spans="1:14" ht="15" customHeight="1">
      <c r="A264" s="411"/>
      <c r="B264" s="701" t="s">
        <v>94</v>
      </c>
      <c r="C264" s="694"/>
      <c r="D264" s="695"/>
      <c r="E264" s="696"/>
      <c r="F264" s="695"/>
      <c r="G264" s="696"/>
      <c r="H264" s="747"/>
      <c r="I264" s="170"/>
      <c r="J264" s="411"/>
      <c r="K264" s="411"/>
      <c r="L264" s="411"/>
      <c r="M264" s="411"/>
      <c r="N264" s="411"/>
    </row>
    <row r="265" spans="1:14" ht="15" customHeight="1">
      <c r="A265" s="411"/>
      <c r="B265" s="701" t="s">
        <v>95</v>
      </c>
      <c r="C265" s="694"/>
      <c r="D265" s="695"/>
      <c r="E265" s="696"/>
      <c r="F265" s="695"/>
      <c r="G265" s="696"/>
      <c r="H265" s="747"/>
      <c r="I265" s="170"/>
      <c r="J265" s="411"/>
      <c r="K265" s="411"/>
      <c r="L265" s="411"/>
      <c r="M265" s="411"/>
      <c r="N265" s="411"/>
    </row>
    <row r="266" spans="1:14" ht="15" customHeight="1">
      <c r="A266" s="411"/>
      <c r="B266" s="701" t="s">
        <v>96</v>
      </c>
      <c r="C266" s="694"/>
      <c r="D266" s="695"/>
      <c r="E266" s="696"/>
      <c r="F266" s="695"/>
      <c r="G266" s="696"/>
      <c r="H266" s="752"/>
      <c r="I266" s="170"/>
      <c r="J266" s="411"/>
      <c r="K266" s="411"/>
      <c r="L266" s="411"/>
      <c r="M266" s="411"/>
      <c r="N266" s="411"/>
    </row>
    <row r="267" spans="1:14" s="684" customFormat="1" ht="15" customHeight="1">
      <c r="B267" s="701" t="s">
        <v>97</v>
      </c>
      <c r="C267" s="694"/>
      <c r="D267" s="695"/>
      <c r="E267" s="696"/>
      <c r="F267" s="695"/>
      <c r="G267" s="696"/>
      <c r="I267" s="170"/>
      <c r="J267" s="411"/>
      <c r="K267" s="411"/>
      <c r="L267" s="411"/>
      <c r="M267" s="411"/>
      <c r="N267" s="411"/>
    </row>
    <row r="268" spans="1:14" s="684" customFormat="1" ht="15" customHeight="1">
      <c r="B268" s="701" t="s">
        <v>98</v>
      </c>
      <c r="C268" s="694"/>
      <c r="D268" s="695"/>
      <c r="E268" s="696"/>
      <c r="F268" s="695"/>
      <c r="G268" s="696"/>
      <c r="I268" s="170"/>
      <c r="J268" s="411"/>
      <c r="K268" s="411"/>
      <c r="L268" s="411"/>
      <c r="M268" s="411"/>
      <c r="N268" s="411"/>
    </row>
    <row r="269" spans="1:14" ht="15" customHeight="1">
      <c r="B269" s="701" t="s">
        <v>99</v>
      </c>
      <c r="C269" s="694"/>
      <c r="D269" s="695"/>
      <c r="E269" s="696"/>
      <c r="F269" s="695"/>
      <c r="G269" s="696"/>
      <c r="H269" s="684"/>
      <c r="I269" s="170"/>
      <c r="J269" s="411"/>
      <c r="K269" s="411"/>
      <c r="L269" s="411"/>
      <c r="M269" s="411"/>
      <c r="N269" s="411"/>
    </row>
    <row r="270" spans="1:14" ht="15" customHeight="1">
      <c r="B270" s="701" t="s">
        <v>100</v>
      </c>
      <c r="C270" s="694"/>
      <c r="D270" s="695"/>
      <c r="E270" s="696"/>
      <c r="F270" s="695"/>
      <c r="G270" s="696"/>
      <c r="H270" s="684"/>
      <c r="I270" s="170"/>
      <c r="J270" s="411"/>
      <c r="K270" s="411"/>
      <c r="L270" s="411"/>
      <c r="M270" s="411"/>
      <c r="N270" s="411"/>
    </row>
    <row r="271" spans="1:14" s="684" customFormat="1" ht="15" customHeight="1">
      <c r="B271" s="701" t="s">
        <v>101</v>
      </c>
      <c r="C271" s="694"/>
      <c r="D271" s="695"/>
      <c r="E271" s="696"/>
      <c r="F271" s="695"/>
      <c r="G271" s="696"/>
      <c r="H271"/>
      <c r="I271" s="170"/>
      <c r="J271" s="411"/>
      <c r="K271" s="411"/>
      <c r="L271" s="411"/>
      <c r="M271" s="411"/>
      <c r="N271" s="411"/>
    </row>
    <row r="272" spans="1:14" ht="2.25" customHeight="1">
      <c r="D272" s="695"/>
      <c r="E272" s="696"/>
      <c r="F272" s="695"/>
      <c r="G272" s="696"/>
    </row>
    <row r="273" spans="2:9">
      <c r="B273" s="408" t="s">
        <v>240</v>
      </c>
      <c r="D273" s="528"/>
      <c r="E273" s="528"/>
    </row>
    <row r="274" spans="2:9">
      <c r="B274" s="408"/>
      <c r="D274" s="528"/>
      <c r="E274" s="528"/>
      <c r="I274" s="411"/>
    </row>
    <row r="275" spans="2:9">
      <c r="B275" s="408"/>
      <c r="D275" s="528"/>
      <c r="E275" s="528"/>
    </row>
    <row r="276" spans="2:9">
      <c r="D276" s="528"/>
      <c r="E276" s="528"/>
    </row>
    <row r="277" spans="2:9">
      <c r="D277" s="528"/>
      <c r="E277" s="528"/>
    </row>
    <row r="278" spans="2:9">
      <c r="D278" s="528"/>
      <c r="E278" s="528"/>
    </row>
    <row r="279" spans="2:9">
      <c r="D279" s="528"/>
      <c r="E279" s="528"/>
    </row>
    <row r="280" spans="2:9">
      <c r="D280" s="528"/>
      <c r="E280" s="528"/>
    </row>
    <row r="281" spans="2:9">
      <c r="D281" s="528"/>
      <c r="E281" s="528"/>
    </row>
    <row r="282" spans="2:9">
      <c r="D282" s="528"/>
      <c r="E282" s="528"/>
    </row>
    <row r="283" spans="2:9">
      <c r="D283" s="528"/>
      <c r="E283" s="528"/>
    </row>
    <row r="302" spans="1:16">
      <c r="A302" s="1247"/>
      <c r="B302" s="1245"/>
      <c r="C302" s="1244"/>
      <c r="D302" s="1244"/>
      <c r="E302" s="1244"/>
      <c r="F302" s="1244"/>
      <c r="G302" s="1244"/>
      <c r="H302" s="1247"/>
      <c r="I302" s="1247"/>
      <c r="J302" s="1247"/>
      <c r="K302" s="1247"/>
      <c r="L302" s="1247"/>
      <c r="M302" s="1247"/>
      <c r="N302" s="1247"/>
      <c r="O302" s="1247"/>
      <c r="P302" s="1247"/>
    </row>
    <row r="303" spans="1:16">
      <c r="A303" s="1247"/>
      <c r="B303" s="1245"/>
      <c r="C303" s="1244"/>
      <c r="D303" s="1244"/>
      <c r="E303" s="1244"/>
      <c r="F303" s="1244"/>
      <c r="G303" s="1244"/>
      <c r="H303" s="1247"/>
      <c r="I303" s="1247"/>
      <c r="J303" s="1247"/>
      <c r="K303" s="1247"/>
      <c r="L303" s="1247"/>
      <c r="M303" s="1247"/>
      <c r="N303" s="1247"/>
      <c r="O303" s="1247"/>
      <c r="P303" s="1247"/>
    </row>
    <row r="304" spans="1:16">
      <c r="A304" s="1247"/>
      <c r="B304" s="1245"/>
      <c r="C304" s="1244"/>
      <c r="D304" s="1244"/>
      <c r="E304" s="1244"/>
      <c r="F304" s="1244"/>
      <c r="G304" s="1244"/>
      <c r="H304" s="1247"/>
      <c r="I304" s="1247"/>
      <c r="J304" s="1247"/>
      <c r="K304" s="1247"/>
      <c r="L304" s="1247"/>
      <c r="M304" s="1247"/>
      <c r="N304" s="1247"/>
      <c r="O304" s="1247"/>
      <c r="P304" s="1247"/>
    </row>
    <row r="305" spans="1:16">
      <c r="A305" s="1247"/>
      <c r="B305" s="1245"/>
      <c r="C305" s="1244"/>
      <c r="D305" s="1244"/>
      <c r="E305" s="1244"/>
      <c r="F305" s="1244"/>
      <c r="G305" s="1244"/>
      <c r="H305" s="1247"/>
      <c r="I305" s="1247"/>
      <c r="J305" s="1247"/>
      <c r="K305" s="1247"/>
      <c r="L305" s="1247"/>
      <c r="M305" s="1247"/>
      <c r="N305" s="1247"/>
      <c r="O305" s="1247"/>
      <c r="P305" s="1247"/>
    </row>
    <row r="306" spans="1:16">
      <c r="A306" s="1247"/>
      <c r="B306" s="1245"/>
      <c r="C306" s="1244"/>
      <c r="D306" s="1244"/>
      <c r="E306" s="1244"/>
      <c r="F306" s="1244"/>
      <c r="G306" s="1244"/>
      <c r="H306" s="1247"/>
      <c r="I306" s="1247"/>
      <c r="J306" s="1247"/>
      <c r="K306" s="1247"/>
      <c r="L306" s="1247"/>
      <c r="M306" s="1247"/>
      <c r="N306" s="1247"/>
      <c r="O306" s="1247"/>
      <c r="P306" s="1247"/>
    </row>
    <row r="307" spans="1:16">
      <c r="A307" s="1247"/>
      <c r="B307" s="1245"/>
      <c r="C307" s="1244"/>
      <c r="D307" s="1244"/>
      <c r="E307" s="1244"/>
      <c r="F307" s="1244"/>
      <c r="G307" s="1244"/>
      <c r="H307" s="1247"/>
      <c r="I307" s="1247"/>
      <c r="J307" s="1247"/>
      <c r="K307" s="1247"/>
      <c r="L307" s="1247"/>
      <c r="M307" s="1247"/>
      <c r="N307" s="1247"/>
      <c r="O307" s="1247"/>
      <c r="P307" s="1247"/>
    </row>
    <row r="308" spans="1:16">
      <c r="A308" s="1247"/>
      <c r="B308" s="1245"/>
      <c r="C308" s="1244"/>
      <c r="D308" s="1244"/>
      <c r="E308" s="1244"/>
      <c r="F308" s="1244"/>
      <c r="G308" s="1244"/>
      <c r="H308" s="1247"/>
      <c r="I308" s="1247"/>
      <c r="J308" s="1247"/>
      <c r="K308" s="1247"/>
      <c r="L308" s="1247"/>
      <c r="M308" s="1247"/>
      <c r="N308" s="1247"/>
      <c r="O308" s="1247"/>
      <c r="P308" s="1247"/>
    </row>
    <row r="309" spans="1:16">
      <c r="A309" s="1247"/>
      <c r="B309" s="1245"/>
      <c r="C309" s="1244"/>
      <c r="D309" s="1244"/>
      <c r="E309" s="1244"/>
      <c r="F309" s="1244"/>
      <c r="G309" s="1244"/>
      <c r="H309" s="1247"/>
      <c r="I309" s="1247"/>
      <c r="J309" s="1247"/>
      <c r="K309" s="1247"/>
      <c r="L309" s="1247"/>
      <c r="M309" s="1247"/>
      <c r="N309" s="1247"/>
      <c r="O309" s="1247"/>
      <c r="P309" s="1247"/>
    </row>
    <row r="310" spans="1:16">
      <c r="A310" s="1247"/>
      <c r="B310" s="1245"/>
      <c r="C310" s="1244"/>
      <c r="D310" s="1244"/>
      <c r="E310" s="1244"/>
      <c r="F310" s="1244"/>
      <c r="G310" s="1244"/>
      <c r="H310" s="1247"/>
      <c r="I310" s="1247"/>
      <c r="J310" s="1247"/>
      <c r="K310" s="1247"/>
      <c r="L310" s="1247"/>
      <c r="M310" s="1247"/>
      <c r="N310" s="1247"/>
      <c r="O310" s="1247"/>
      <c r="P310" s="1247"/>
    </row>
    <row r="311" spans="1:16">
      <c r="A311" s="1247"/>
      <c r="B311" s="1245"/>
      <c r="C311" s="1244"/>
      <c r="D311" s="1244"/>
      <c r="E311" s="1244"/>
      <c r="F311" s="1244"/>
      <c r="G311" s="1244"/>
      <c r="H311" s="1247"/>
      <c r="I311" s="1247"/>
      <c r="J311" s="1247"/>
      <c r="K311" s="1247"/>
      <c r="L311" s="1247"/>
      <c r="M311" s="1247"/>
      <c r="N311" s="1247"/>
      <c r="O311" s="1247"/>
      <c r="P311" s="1247"/>
    </row>
    <row r="312" spans="1:16">
      <c r="A312" s="1247"/>
      <c r="B312" s="1245"/>
      <c r="C312" s="1244"/>
      <c r="D312" s="1244"/>
      <c r="E312" s="1244"/>
      <c r="F312" s="1244"/>
      <c r="G312" s="1244"/>
      <c r="H312" s="1247"/>
      <c r="I312" s="1247"/>
      <c r="J312" s="1247"/>
      <c r="K312" s="1247"/>
      <c r="L312" s="1247"/>
      <c r="M312" s="1247"/>
      <c r="N312" s="1247"/>
      <c r="O312" s="1247"/>
      <c r="P312" s="1247"/>
    </row>
    <row r="313" spans="1:16">
      <c r="A313" s="1247"/>
      <c r="B313" s="1245"/>
      <c r="C313" s="1244"/>
      <c r="D313" s="1244"/>
      <c r="E313" s="1244"/>
      <c r="F313" s="1244"/>
      <c r="G313" s="1244"/>
      <c r="H313" s="1247"/>
      <c r="I313" s="1247"/>
      <c r="J313" s="1247"/>
      <c r="K313" s="1247"/>
      <c r="L313" s="1247"/>
      <c r="M313" s="1247"/>
      <c r="N313" s="1247"/>
      <c r="O313" s="1247"/>
      <c r="P313" s="1247"/>
    </row>
    <row r="314" spans="1:16">
      <c r="A314" s="1247"/>
      <c r="B314" s="1245"/>
      <c r="C314" s="1244"/>
      <c r="D314" s="1244"/>
      <c r="E314" s="1244"/>
      <c r="F314" s="1244"/>
      <c r="G314" s="1244"/>
      <c r="H314" s="1247"/>
      <c r="I314" s="1247"/>
      <c r="J314" s="1247"/>
      <c r="K314" s="1247"/>
      <c r="L314" s="1247"/>
      <c r="M314" s="1247"/>
      <c r="N314" s="1247"/>
      <c r="O314" s="1247"/>
      <c r="P314" s="1247"/>
    </row>
    <row r="315" spans="1:16">
      <c r="A315" s="1247"/>
      <c r="B315" s="1245"/>
      <c r="C315" s="1244"/>
      <c r="D315" s="1244"/>
      <c r="E315" s="1244"/>
      <c r="F315" s="1244"/>
      <c r="G315" s="1244"/>
      <c r="H315" s="1247"/>
      <c r="I315" s="1247"/>
      <c r="J315" s="1247"/>
      <c r="K315" s="1247"/>
      <c r="L315" s="1247"/>
      <c r="M315" s="1247"/>
      <c r="N315" s="1247"/>
      <c r="O315" s="1247"/>
      <c r="P315" s="1247"/>
    </row>
    <row r="316" spans="1:16">
      <c r="A316" s="1247"/>
      <c r="B316" s="1245"/>
      <c r="C316" s="1244"/>
      <c r="D316" s="1244"/>
      <c r="E316" s="1244"/>
      <c r="F316" s="1244"/>
      <c r="G316" s="1244"/>
      <c r="H316" s="1247"/>
      <c r="I316" s="1247"/>
      <c r="J316" s="1247"/>
      <c r="K316" s="1247"/>
      <c r="L316" s="1247"/>
      <c r="M316" s="1247"/>
      <c r="N316" s="1247"/>
      <c r="O316" s="1247"/>
      <c r="P316" s="1247"/>
    </row>
    <row r="317" spans="1:16">
      <c r="A317" s="1247"/>
      <c r="B317" s="1245"/>
      <c r="C317" s="1244"/>
      <c r="D317" s="1244"/>
      <c r="E317" s="1244"/>
      <c r="F317" s="1244"/>
      <c r="G317" s="1244"/>
      <c r="H317" s="1247"/>
      <c r="I317" s="1247"/>
      <c r="J317" s="1247"/>
      <c r="K317" s="1247"/>
      <c r="L317" s="1247"/>
      <c r="M317" s="1247"/>
      <c r="N317" s="1247"/>
      <c r="O317" s="1247"/>
      <c r="P317" s="1247"/>
    </row>
    <row r="318" spans="1:16">
      <c r="A318" s="1247"/>
      <c r="B318" s="1245"/>
      <c r="C318" s="1244"/>
      <c r="D318" s="1244"/>
      <c r="E318" s="1244"/>
      <c r="F318" s="1244"/>
      <c r="G318" s="1244"/>
      <c r="H318" s="1247"/>
      <c r="I318" s="1247"/>
      <c r="J318" s="1247"/>
      <c r="K318" s="1247"/>
      <c r="L318" s="1247"/>
      <c r="M318" s="1247"/>
      <c r="N318" s="1247"/>
      <c r="O318" s="1247"/>
      <c r="P318" s="1247"/>
    </row>
    <row r="319" spans="1:16">
      <c r="A319" s="1247"/>
      <c r="B319" s="1245"/>
      <c r="C319" s="1244"/>
      <c r="D319" s="1244"/>
      <c r="E319" s="1244"/>
      <c r="F319" s="1244"/>
      <c r="G319" s="1244"/>
      <c r="H319" s="1247"/>
      <c r="I319" s="1247"/>
      <c r="J319" s="1247"/>
      <c r="K319" s="1247"/>
      <c r="L319" s="1247"/>
      <c r="M319" s="1247"/>
      <c r="N319" s="1247"/>
      <c r="O319" s="1247"/>
      <c r="P319" s="1247"/>
    </row>
    <row r="320" spans="1:16">
      <c r="A320" s="1247"/>
      <c r="B320" s="1245"/>
      <c r="C320" s="1244"/>
      <c r="D320" s="1244"/>
      <c r="E320" s="1244"/>
      <c r="F320" s="1244"/>
      <c r="G320" s="1244"/>
      <c r="H320" s="1247"/>
      <c r="I320" s="1247"/>
      <c r="J320" s="1247"/>
      <c r="K320" s="1247"/>
      <c r="L320" s="1247"/>
      <c r="M320" s="1247"/>
      <c r="N320" s="1247"/>
      <c r="O320" s="1247"/>
      <c r="P320" s="1247"/>
    </row>
    <row r="321" spans="1:16">
      <c r="A321" s="1247"/>
      <c r="B321" s="1245"/>
      <c r="C321" s="1244"/>
      <c r="D321" s="1244"/>
      <c r="E321" s="1244"/>
      <c r="F321" s="1244"/>
      <c r="G321" s="1244"/>
      <c r="H321" s="1247"/>
      <c r="I321" s="1247"/>
      <c r="J321" s="1247"/>
      <c r="K321" s="1247"/>
      <c r="L321" s="1247"/>
      <c r="M321" s="1247"/>
      <c r="N321" s="1247"/>
      <c r="O321" s="1247"/>
      <c r="P321" s="1247"/>
    </row>
    <row r="322" spans="1:16">
      <c r="A322" s="1247"/>
      <c r="B322" s="1245"/>
      <c r="C322" s="1244"/>
      <c r="D322" s="1244"/>
      <c r="E322" s="1244"/>
      <c r="F322" s="1244"/>
      <c r="G322" s="1244"/>
      <c r="H322" s="1247"/>
      <c r="I322" s="1247"/>
      <c r="J322" s="1247"/>
      <c r="K322" s="1247"/>
      <c r="L322" s="1247"/>
      <c r="M322" s="1247"/>
      <c r="N322" s="1247"/>
      <c r="O322" s="1247"/>
      <c r="P322" s="1247"/>
    </row>
    <row r="323" spans="1:16" ht="15">
      <c r="A323" s="1247"/>
      <c r="B323" s="1245"/>
      <c r="C323" s="1268"/>
      <c r="D323" s="1244"/>
      <c r="E323" s="1244"/>
      <c r="F323" s="1244"/>
      <c r="G323" s="1244"/>
      <c r="H323" s="1247"/>
      <c r="I323" s="1247"/>
      <c r="J323" s="1247"/>
      <c r="K323" s="1247"/>
      <c r="L323" s="1247"/>
      <c r="M323" s="1247"/>
      <c r="N323" s="1247"/>
      <c r="O323" s="1247"/>
      <c r="P323" s="1247"/>
    </row>
    <row r="324" spans="1:16" ht="15">
      <c r="A324" s="1247"/>
      <c r="B324" s="1245"/>
      <c r="C324" s="1268"/>
      <c r="D324" s="1269"/>
      <c r="E324" s="1269"/>
      <c r="F324" s="1244"/>
      <c r="G324" s="1244"/>
      <c r="H324" s="1247"/>
      <c r="I324" s="1247"/>
      <c r="J324" s="1247"/>
      <c r="K324" s="1247"/>
      <c r="L324" s="1247"/>
      <c r="M324" s="1247"/>
      <c r="N324" s="1247"/>
      <c r="O324" s="1247"/>
      <c r="P324" s="1247"/>
    </row>
    <row r="325" spans="1:16" ht="15">
      <c r="A325" s="1247"/>
      <c r="B325" s="1270"/>
      <c r="C325" s="1268"/>
      <c r="D325" s="1269"/>
      <c r="E325" s="1269"/>
      <c r="F325" s="1271"/>
      <c r="G325" s="1271"/>
      <c r="H325" s="1247"/>
      <c r="I325" s="1247"/>
      <c r="J325" s="1247"/>
      <c r="K325" s="1247"/>
      <c r="L325" s="1247"/>
      <c r="M325" s="1247"/>
      <c r="N325" s="1247"/>
      <c r="O325" s="1247"/>
      <c r="P325" s="1247"/>
    </row>
    <row r="326" spans="1:16" ht="15">
      <c r="A326" s="1247"/>
      <c r="B326" s="1245"/>
      <c r="C326" s="1268"/>
      <c r="D326" s="1269"/>
      <c r="E326" s="1269"/>
      <c r="F326" s="1271"/>
      <c r="G326" s="1244"/>
      <c r="H326" s="1247"/>
      <c r="I326" s="1247"/>
      <c r="J326" s="1247"/>
      <c r="K326" s="1247"/>
      <c r="L326" s="1247"/>
      <c r="M326" s="1247"/>
      <c r="N326" s="1247"/>
      <c r="O326" s="1247"/>
      <c r="P326" s="1247"/>
    </row>
    <row r="327" spans="1:16" ht="15">
      <c r="A327" s="1247"/>
      <c r="B327" s="1245"/>
      <c r="C327" s="1268"/>
      <c r="D327" s="1269"/>
      <c r="E327" s="1269"/>
      <c r="F327" s="1271"/>
      <c r="G327" s="1244"/>
      <c r="H327" s="1247"/>
      <c r="I327" s="1247"/>
      <c r="J327" s="1247"/>
      <c r="K327" s="1247"/>
      <c r="L327" s="1247"/>
      <c r="M327" s="1247"/>
      <c r="N327" s="1247"/>
      <c r="O327" s="1247"/>
      <c r="P327" s="1247"/>
    </row>
    <row r="328" spans="1:16" ht="15">
      <c r="A328" s="1247"/>
      <c r="B328" s="1245"/>
      <c r="C328" s="1268"/>
      <c r="D328" s="1269"/>
      <c r="E328" s="1269"/>
      <c r="F328" s="1271"/>
      <c r="G328" s="1244"/>
      <c r="H328" s="1247"/>
      <c r="I328" s="1247"/>
      <c r="J328" s="1247"/>
      <c r="K328" s="1247"/>
      <c r="L328" s="1247"/>
      <c r="M328" s="1247"/>
      <c r="N328" s="1247"/>
      <c r="O328" s="1247"/>
      <c r="P328" s="1247"/>
    </row>
    <row r="329" spans="1:16" ht="15">
      <c r="A329" s="1247"/>
      <c r="B329" s="1245"/>
      <c r="C329" s="1268"/>
      <c r="D329" s="1272"/>
      <c r="E329" s="1272"/>
      <c r="F329" s="1271"/>
      <c r="G329" s="1244"/>
      <c r="H329" s="1247"/>
      <c r="I329" s="1247"/>
      <c r="J329" s="1247"/>
      <c r="K329" s="1247"/>
      <c r="L329" s="1247"/>
      <c r="M329" s="1247"/>
      <c r="N329" s="1247"/>
      <c r="O329" s="1247"/>
      <c r="P329" s="1247"/>
    </row>
    <row r="330" spans="1:16" ht="15">
      <c r="A330" s="1247"/>
      <c r="B330" s="1245"/>
      <c r="C330" s="1268"/>
      <c r="D330" s="1272"/>
      <c r="E330" s="1272"/>
      <c r="F330" s="1271"/>
      <c r="G330" s="1244"/>
      <c r="H330" s="1247"/>
      <c r="I330" s="1247"/>
      <c r="J330" s="1247"/>
      <c r="K330" s="1247"/>
      <c r="L330" s="1247"/>
      <c r="M330" s="1247"/>
      <c r="N330" s="1247"/>
      <c r="O330" s="1247"/>
      <c r="P330" s="1247"/>
    </row>
    <row r="331" spans="1:16" ht="15">
      <c r="A331" s="1247"/>
      <c r="B331" s="1245"/>
      <c r="C331" s="1244"/>
      <c r="D331" s="1269"/>
      <c r="E331" s="1244"/>
      <c r="F331" s="1244"/>
      <c r="G331" s="1244"/>
      <c r="H331" s="1247"/>
      <c r="I331" s="1247"/>
      <c r="J331" s="1247"/>
      <c r="K331" s="1247"/>
      <c r="L331" s="1247"/>
      <c r="M331" s="1247"/>
      <c r="N331" s="1247"/>
      <c r="O331" s="1247"/>
      <c r="P331" s="1247"/>
    </row>
    <row r="332" spans="1:16">
      <c r="A332" s="1247"/>
      <c r="B332" s="1245"/>
      <c r="C332" s="1244"/>
      <c r="D332" s="1244"/>
      <c r="E332" s="1244"/>
      <c r="F332" s="1244"/>
      <c r="G332" s="1244"/>
      <c r="H332" s="1247"/>
      <c r="I332" s="1247"/>
      <c r="J332" s="1247"/>
      <c r="K332" s="1247"/>
      <c r="L332" s="1247"/>
      <c r="M332" s="1247"/>
      <c r="N332" s="1247"/>
      <c r="O332" s="1247"/>
      <c r="P332" s="1247"/>
    </row>
    <row r="333" spans="1:16">
      <c r="A333" s="1247"/>
      <c r="B333" s="1245"/>
      <c r="C333" s="1244"/>
      <c r="D333" s="1244"/>
      <c r="E333" s="1244"/>
      <c r="F333" s="1244"/>
      <c r="G333" s="1244"/>
      <c r="H333" s="1247"/>
      <c r="I333" s="1247"/>
      <c r="J333" s="1247"/>
      <c r="K333" s="1247"/>
      <c r="L333" s="1247"/>
      <c r="M333" s="1247"/>
      <c r="N333" s="1247"/>
      <c r="O333" s="1247"/>
      <c r="P333" s="1247"/>
    </row>
    <row r="334" spans="1:16">
      <c r="A334" s="1247"/>
      <c r="B334" s="1245"/>
      <c r="C334" s="1244"/>
      <c r="D334" s="1244"/>
      <c r="E334" s="1244"/>
      <c r="F334" s="1244"/>
      <c r="G334" s="1244"/>
      <c r="H334" s="1247"/>
      <c r="I334" s="1247"/>
      <c r="J334" s="1247"/>
      <c r="K334" s="1247"/>
      <c r="L334" s="1247"/>
      <c r="M334" s="1247"/>
      <c r="N334" s="1247"/>
      <c r="O334" s="1247"/>
      <c r="P334" s="1247"/>
    </row>
    <row r="335" spans="1:16">
      <c r="A335" s="1247"/>
      <c r="B335" s="1245"/>
      <c r="C335" s="1244"/>
      <c r="D335" s="1244"/>
      <c r="E335" s="1244"/>
      <c r="F335" s="1244"/>
      <c r="G335" s="1244"/>
      <c r="H335" s="1247"/>
      <c r="I335" s="1247"/>
      <c r="J335" s="1247"/>
      <c r="K335" s="1247"/>
      <c r="L335" s="1247"/>
      <c r="M335" s="1247"/>
      <c r="N335" s="1247"/>
      <c r="O335" s="1247"/>
      <c r="P335" s="1247"/>
    </row>
    <row r="336" spans="1:16">
      <c r="A336" s="1247"/>
      <c r="B336" s="1245"/>
      <c r="C336" s="1244"/>
      <c r="D336" s="1244"/>
      <c r="E336" s="1244"/>
      <c r="F336" s="1244"/>
      <c r="G336" s="1244"/>
      <c r="H336" s="1247"/>
      <c r="I336" s="1247"/>
      <c r="J336" s="1247"/>
      <c r="K336" s="1247"/>
      <c r="L336" s="1247"/>
      <c r="M336" s="1247"/>
      <c r="N336" s="1247"/>
      <c r="O336" s="1247"/>
      <c r="P336" s="1247"/>
    </row>
    <row r="337" spans="1:16">
      <c r="A337" s="1247"/>
      <c r="B337" s="1245"/>
      <c r="C337" s="1244"/>
      <c r="D337" s="1244"/>
      <c r="E337" s="1244"/>
      <c r="F337" s="1244"/>
      <c r="G337" s="1244"/>
      <c r="H337" s="1247"/>
      <c r="I337" s="1247"/>
      <c r="J337" s="1247"/>
      <c r="K337" s="1247"/>
      <c r="L337" s="1247"/>
      <c r="M337" s="1247"/>
      <c r="N337" s="1247"/>
      <c r="O337" s="1247"/>
      <c r="P337" s="1247"/>
    </row>
    <row r="338" spans="1:16">
      <c r="A338" s="1247"/>
      <c r="B338" s="1245"/>
      <c r="C338" s="1244"/>
      <c r="D338" s="1244"/>
      <c r="E338" s="1244"/>
      <c r="F338" s="1244"/>
      <c r="G338" s="1244"/>
      <c r="H338" s="1247"/>
      <c r="I338" s="1247"/>
      <c r="J338" s="1247"/>
      <c r="K338" s="1247"/>
      <c r="L338" s="1247"/>
      <c r="M338" s="1247"/>
      <c r="N338" s="1247"/>
      <c r="O338" s="1247"/>
      <c r="P338" s="1247"/>
    </row>
    <row r="339" spans="1:16">
      <c r="A339" s="1247"/>
      <c r="B339" s="1245"/>
      <c r="C339" s="1244"/>
      <c r="D339" s="1244"/>
      <c r="E339" s="1244"/>
      <c r="F339" s="1244"/>
      <c r="G339" s="1244"/>
      <c r="H339" s="1247"/>
      <c r="I339" s="1247"/>
      <c r="J339" s="1247"/>
      <c r="K339" s="1247"/>
      <c r="L339" s="1247"/>
      <c r="M339" s="1247"/>
      <c r="N339" s="1247"/>
      <c r="O339" s="1247"/>
      <c r="P339" s="1247"/>
    </row>
    <row r="340" spans="1:16">
      <c r="A340" s="1247"/>
      <c r="B340" s="1245"/>
      <c r="C340" s="1244"/>
      <c r="D340" s="1244"/>
      <c r="E340" s="1244"/>
      <c r="F340" s="1244"/>
      <c r="G340" s="1244"/>
      <c r="H340" s="1247"/>
      <c r="I340" s="1247"/>
      <c r="J340" s="1247"/>
      <c r="K340" s="1247"/>
      <c r="L340" s="1247"/>
      <c r="M340" s="1247"/>
      <c r="N340" s="1247"/>
      <c r="O340" s="1247"/>
      <c r="P340" s="1247"/>
    </row>
    <row r="341" spans="1:16">
      <c r="A341" s="1247"/>
      <c r="B341" s="1245"/>
      <c r="C341" s="1244"/>
      <c r="D341" s="1244"/>
      <c r="E341" s="1244"/>
      <c r="F341" s="1244"/>
      <c r="G341" s="1244"/>
      <c r="H341" s="1247"/>
      <c r="I341" s="1247"/>
      <c r="J341" s="1247"/>
      <c r="K341" s="1247"/>
      <c r="L341" s="1247"/>
      <c r="M341" s="1247"/>
      <c r="N341" s="1247"/>
      <c r="O341" s="1247"/>
      <c r="P341" s="1247"/>
    </row>
    <row r="342" spans="1:16">
      <c r="A342" s="1247"/>
      <c r="B342" s="1245"/>
      <c r="C342" s="1244"/>
      <c r="D342" s="1244"/>
      <c r="E342" s="1244"/>
      <c r="F342" s="1244"/>
      <c r="G342" s="1244"/>
      <c r="H342" s="1247"/>
      <c r="I342" s="1247"/>
      <c r="J342" s="1247"/>
      <c r="K342" s="1247"/>
      <c r="L342" s="1247"/>
      <c r="M342" s="1247"/>
      <c r="N342" s="1247"/>
      <c r="O342" s="1247"/>
      <c r="P342" s="1247"/>
    </row>
    <row r="343" spans="1:16">
      <c r="A343" s="1247"/>
      <c r="B343" s="1245"/>
      <c r="C343" s="1244"/>
      <c r="D343" s="1244"/>
      <c r="E343" s="1244"/>
      <c r="F343" s="1244"/>
      <c r="G343" s="1244"/>
      <c r="H343" s="1247"/>
      <c r="I343" s="1247"/>
      <c r="J343" s="1247"/>
      <c r="K343" s="1247"/>
      <c r="L343" s="1247"/>
      <c r="M343" s="1247"/>
      <c r="N343" s="1247"/>
      <c r="O343" s="1247"/>
      <c r="P343" s="1247"/>
    </row>
    <row r="344" spans="1:16">
      <c r="A344" s="1247"/>
      <c r="B344" s="1245"/>
      <c r="C344" s="1244"/>
      <c r="D344" s="1244"/>
      <c r="E344" s="1244"/>
      <c r="F344" s="1244"/>
      <c r="G344" s="1244"/>
      <c r="H344" s="1247"/>
      <c r="I344" s="1247"/>
      <c r="J344" s="1247"/>
      <c r="K344" s="1247"/>
      <c r="L344" s="1247"/>
      <c r="M344" s="1247"/>
      <c r="N344" s="1247"/>
      <c r="O344" s="1247"/>
      <c r="P344" s="1247"/>
    </row>
    <row r="345" spans="1:16">
      <c r="A345" s="1247"/>
      <c r="B345" s="1245"/>
      <c r="C345" s="1244"/>
      <c r="D345" s="1244"/>
      <c r="E345" s="1244"/>
      <c r="F345" s="1244"/>
      <c r="G345" s="1244"/>
      <c r="H345" s="1247"/>
      <c r="I345" s="1247"/>
      <c r="J345" s="1247"/>
      <c r="K345" s="1247"/>
      <c r="L345" s="1247"/>
      <c r="M345" s="1247"/>
      <c r="N345" s="1247"/>
      <c r="O345" s="1247"/>
      <c r="P345" s="1247"/>
    </row>
    <row r="346" spans="1:16">
      <c r="A346" s="1247"/>
      <c r="B346" s="1245"/>
      <c r="C346" s="1244"/>
      <c r="D346" s="1244"/>
      <c r="E346" s="1244"/>
      <c r="F346" s="1244"/>
      <c r="G346" s="1244"/>
      <c r="H346" s="1247"/>
      <c r="I346" s="1247"/>
      <c r="J346" s="1247"/>
      <c r="K346" s="1247"/>
      <c r="L346" s="1247"/>
      <c r="M346" s="1247"/>
      <c r="N346" s="1247"/>
      <c r="O346" s="1247"/>
      <c r="P346" s="1247"/>
    </row>
    <row r="347" spans="1:16">
      <c r="A347" s="1247"/>
      <c r="B347" s="1245"/>
      <c r="C347" s="1244"/>
      <c r="D347" s="1244"/>
      <c r="E347" s="1244"/>
      <c r="F347" s="1244"/>
      <c r="G347" s="1244"/>
      <c r="H347" s="1247"/>
      <c r="I347" s="1247"/>
      <c r="J347" s="1247"/>
      <c r="K347" s="1247"/>
      <c r="L347" s="1247"/>
      <c r="M347" s="1247"/>
      <c r="N347" s="1247"/>
      <c r="O347" s="1247"/>
      <c r="P347" s="1247"/>
    </row>
    <row r="348" spans="1:16">
      <c r="A348" s="1247"/>
      <c r="B348" s="1245"/>
      <c r="C348" s="1244"/>
      <c r="D348" s="1244"/>
      <c r="E348" s="1244"/>
      <c r="F348" s="1244"/>
      <c r="G348" s="1244"/>
      <c r="H348" s="1247"/>
      <c r="I348" s="1247"/>
      <c r="J348" s="1247"/>
      <c r="K348" s="1247"/>
      <c r="L348" s="1247"/>
      <c r="M348" s="1247"/>
      <c r="N348" s="1247"/>
      <c r="O348" s="1247"/>
      <c r="P348" s="1247"/>
    </row>
    <row r="349" spans="1:16">
      <c r="A349" s="1247"/>
      <c r="B349" s="1245"/>
      <c r="C349" s="1244"/>
      <c r="D349" s="1244"/>
      <c r="E349" s="1244"/>
      <c r="F349" s="1244"/>
      <c r="G349" s="1244"/>
      <c r="H349" s="1247"/>
      <c r="I349" s="1247"/>
      <c r="J349" s="1247"/>
      <c r="K349" s="1247"/>
      <c r="L349" s="1247"/>
      <c r="M349" s="1247"/>
      <c r="N349" s="1247"/>
      <c r="O349" s="1247"/>
      <c r="P349" s="1247"/>
    </row>
    <row r="350" spans="1:16">
      <c r="A350" s="1247"/>
      <c r="B350" s="1245"/>
      <c r="C350" s="1244"/>
      <c r="D350" s="1244"/>
      <c r="E350" s="1244"/>
      <c r="F350" s="1244"/>
      <c r="G350" s="1244"/>
      <c r="H350" s="1247"/>
      <c r="I350" s="1247"/>
      <c r="J350" s="1247"/>
      <c r="K350" s="1247"/>
      <c r="L350" s="1247"/>
      <c r="M350" s="1247"/>
      <c r="N350" s="1247"/>
      <c r="O350" s="1247"/>
      <c r="P350" s="1247"/>
    </row>
    <row r="351" spans="1:16">
      <c r="A351" s="1247"/>
      <c r="B351" s="1245"/>
      <c r="C351" s="1244"/>
      <c r="D351" s="1244"/>
      <c r="E351" s="1244"/>
      <c r="F351" s="1244"/>
      <c r="G351" s="1244"/>
      <c r="H351" s="1247"/>
      <c r="I351" s="1247"/>
      <c r="J351" s="1247"/>
      <c r="K351" s="1247"/>
      <c r="L351" s="1247"/>
      <c r="M351" s="1247"/>
      <c r="N351" s="1247"/>
      <c r="O351" s="1247"/>
      <c r="P351" s="1247"/>
    </row>
    <row r="352" spans="1:16">
      <c r="A352" s="1247"/>
      <c r="B352" s="1245"/>
      <c r="C352" s="1244"/>
      <c r="D352" s="1244"/>
      <c r="E352" s="1244"/>
      <c r="F352" s="1244"/>
      <c r="G352" s="1244"/>
      <c r="H352" s="1247"/>
      <c r="I352" s="1247"/>
      <c r="J352" s="1247"/>
      <c r="K352" s="1247"/>
      <c r="L352" s="1247"/>
      <c r="M352" s="1247"/>
      <c r="N352" s="1247"/>
      <c r="O352" s="1247"/>
      <c r="P352" s="1247"/>
    </row>
    <row r="353" spans="1:16">
      <c r="A353" s="1247"/>
      <c r="B353" s="1245"/>
      <c r="C353" s="1244"/>
      <c r="D353" s="1244"/>
      <c r="E353" s="1244"/>
      <c r="F353" s="1244"/>
      <c r="G353" s="1244"/>
      <c r="H353" s="1247"/>
      <c r="I353" s="1247"/>
      <c r="J353" s="1247"/>
      <c r="K353" s="1247"/>
      <c r="L353" s="1247"/>
      <c r="M353" s="1247"/>
      <c r="N353" s="1247"/>
      <c r="O353" s="1247"/>
      <c r="P353" s="1247"/>
    </row>
    <row r="354" spans="1:16">
      <c r="A354" s="1247"/>
      <c r="B354" s="1245"/>
      <c r="C354" s="1244"/>
      <c r="D354" s="1244"/>
      <c r="E354" s="1244"/>
      <c r="F354" s="1244"/>
      <c r="G354" s="1244"/>
      <c r="H354" s="1247"/>
      <c r="I354" s="1247"/>
      <c r="J354" s="1247"/>
      <c r="K354" s="1247"/>
      <c r="L354" s="1247"/>
      <c r="M354" s="1247"/>
      <c r="N354" s="1247"/>
      <c r="O354" s="1247"/>
      <c r="P354" s="1247"/>
    </row>
    <row r="355" spans="1:16">
      <c r="A355" s="1247"/>
      <c r="B355" s="1245"/>
      <c r="C355" s="1244"/>
      <c r="D355" s="1244"/>
      <c r="E355" s="1244"/>
      <c r="F355" s="1244"/>
      <c r="G355" s="1244"/>
      <c r="H355" s="1247"/>
      <c r="I355" s="1247"/>
      <c r="J355" s="1247"/>
      <c r="K355" s="1247"/>
      <c r="L355" s="1247"/>
      <c r="M355" s="1247"/>
      <c r="N355" s="1247"/>
      <c r="O355" s="1247"/>
      <c r="P355" s="1247"/>
    </row>
    <row r="356" spans="1:16">
      <c r="A356" s="1247"/>
      <c r="B356" s="1245"/>
      <c r="C356" s="1244"/>
      <c r="D356" s="1244"/>
      <c r="E356" s="1244"/>
      <c r="F356" s="1244"/>
      <c r="G356" s="1244"/>
      <c r="H356" s="1247"/>
      <c r="I356" s="1247"/>
      <c r="J356" s="1247"/>
      <c r="K356" s="1247"/>
      <c r="L356" s="1247"/>
      <c r="M356" s="1247"/>
      <c r="N356" s="1247"/>
      <c r="O356" s="1247"/>
      <c r="P356" s="1247"/>
    </row>
    <row r="357" spans="1:16">
      <c r="A357" s="1247"/>
      <c r="B357" s="1245"/>
      <c r="C357" s="1244"/>
      <c r="D357" s="1244"/>
      <c r="E357" s="1244"/>
      <c r="F357" s="1244"/>
      <c r="G357" s="1244"/>
      <c r="H357" s="1247"/>
      <c r="I357" s="1247"/>
      <c r="J357" s="1247"/>
      <c r="K357" s="1247"/>
      <c r="L357" s="1247"/>
      <c r="M357" s="1247"/>
      <c r="N357" s="1247"/>
      <c r="O357" s="1247"/>
      <c r="P357" s="1247"/>
    </row>
    <row r="358" spans="1:16">
      <c r="A358" s="1247"/>
      <c r="B358" s="1245"/>
      <c r="C358" s="1244"/>
      <c r="D358" s="1244"/>
      <c r="E358" s="1244"/>
      <c r="F358" s="1244"/>
      <c r="G358" s="1244"/>
      <c r="H358" s="1247"/>
      <c r="I358" s="1247"/>
      <c r="J358" s="1247"/>
      <c r="K358" s="1247"/>
      <c r="L358" s="1247"/>
      <c r="M358" s="1247"/>
      <c r="N358" s="1247"/>
      <c r="O358" s="1247"/>
      <c r="P358" s="1247"/>
    </row>
    <row r="359" spans="1:16">
      <c r="A359" s="1247"/>
      <c r="B359" s="1245"/>
      <c r="C359" s="1244"/>
      <c r="D359" s="1244"/>
      <c r="E359" s="1244"/>
      <c r="F359" s="1244"/>
      <c r="G359" s="1244"/>
      <c r="H359" s="1247"/>
      <c r="I359" s="1247"/>
      <c r="J359" s="1247"/>
      <c r="K359" s="1247"/>
      <c r="L359" s="1247"/>
      <c r="M359" s="1247"/>
      <c r="N359" s="1247"/>
      <c r="O359" s="1247"/>
      <c r="P359" s="1247"/>
    </row>
    <row r="360" spans="1:16">
      <c r="A360" s="1247"/>
      <c r="B360" s="1245"/>
      <c r="C360" s="1244"/>
      <c r="D360" s="1244"/>
      <c r="E360" s="1244"/>
      <c r="F360" s="1244"/>
      <c r="G360" s="1244"/>
      <c r="H360" s="1247"/>
      <c r="I360" s="1247"/>
      <c r="J360" s="1247"/>
      <c r="K360" s="1247"/>
      <c r="L360" s="1247"/>
      <c r="M360" s="1247"/>
      <c r="N360" s="1247"/>
      <c r="O360" s="1247"/>
      <c r="P360" s="1247"/>
    </row>
    <row r="361" spans="1:16">
      <c r="A361" s="1247"/>
      <c r="B361" s="1245"/>
      <c r="C361" s="1244"/>
      <c r="D361" s="1244"/>
      <c r="E361" s="1244"/>
      <c r="F361" s="1244"/>
      <c r="G361" s="1244"/>
      <c r="H361" s="1247"/>
      <c r="I361" s="1247"/>
      <c r="J361" s="1247"/>
      <c r="K361" s="1247"/>
      <c r="L361" s="1247"/>
      <c r="M361" s="1247"/>
      <c r="N361" s="1247"/>
      <c r="O361" s="1247"/>
      <c r="P361" s="1247"/>
    </row>
    <row r="362" spans="1:16">
      <c r="A362" s="1247"/>
      <c r="B362" s="1245"/>
      <c r="C362" s="1244"/>
      <c r="D362" s="1244"/>
      <c r="E362" s="1244"/>
      <c r="F362" s="1244"/>
      <c r="G362" s="1244"/>
      <c r="H362" s="1247"/>
      <c r="I362" s="1247"/>
      <c r="J362" s="1247"/>
      <c r="K362" s="1247"/>
      <c r="L362" s="1247"/>
      <c r="M362" s="1247"/>
      <c r="N362" s="1247"/>
      <c r="O362" s="1247"/>
      <c r="P362" s="1247"/>
    </row>
    <row r="363" spans="1:16">
      <c r="A363" s="1247"/>
      <c r="B363" s="1245"/>
      <c r="C363" s="1244"/>
      <c r="D363" s="1244"/>
      <c r="E363" s="1244"/>
      <c r="F363" s="1244"/>
      <c r="G363" s="1244"/>
      <c r="H363" s="1247"/>
      <c r="I363" s="1247"/>
      <c r="J363" s="1247"/>
      <c r="K363" s="1247"/>
      <c r="L363" s="1247"/>
      <c r="M363" s="1247"/>
      <c r="N363" s="1247"/>
      <c r="O363" s="1247"/>
      <c r="P363" s="1247"/>
    </row>
    <row r="364" spans="1:16">
      <c r="A364" s="1247"/>
      <c r="B364" s="1245"/>
      <c r="C364" s="1244"/>
      <c r="D364" s="1244"/>
      <c r="E364" s="1244"/>
      <c r="F364" s="1244"/>
      <c r="G364" s="1244"/>
      <c r="H364" s="1247"/>
      <c r="I364" s="1247"/>
      <c r="J364" s="1247"/>
      <c r="K364" s="1247"/>
      <c r="L364" s="1247"/>
      <c r="M364" s="1247"/>
      <c r="N364" s="1247"/>
      <c r="O364" s="1247"/>
      <c r="P364" s="1247"/>
    </row>
    <row r="365" spans="1:16">
      <c r="A365" s="1247"/>
      <c r="B365" s="1245"/>
      <c r="C365" s="1244"/>
      <c r="D365" s="1244"/>
      <c r="E365" s="1244"/>
      <c r="F365" s="1244"/>
      <c r="G365" s="1244"/>
      <c r="H365" s="1247"/>
      <c r="I365" s="1247"/>
      <c r="J365" s="1247"/>
      <c r="K365" s="1247"/>
      <c r="L365" s="1247"/>
      <c r="M365" s="1247"/>
      <c r="N365" s="1247"/>
      <c r="O365" s="1247"/>
      <c r="P365" s="1247"/>
    </row>
    <row r="366" spans="1:16">
      <c r="A366" s="1247"/>
      <c r="B366" s="1245"/>
      <c r="C366" s="1244"/>
      <c r="D366" s="1244"/>
      <c r="E366" s="1244"/>
      <c r="F366" s="1244"/>
      <c r="G366" s="1244"/>
      <c r="H366" s="1247"/>
      <c r="I366" s="1247"/>
      <c r="J366" s="1247"/>
      <c r="K366" s="1247"/>
      <c r="L366" s="1247"/>
      <c r="M366" s="1247"/>
      <c r="N366" s="1247"/>
      <c r="O366" s="1247"/>
      <c r="P366" s="1247"/>
    </row>
    <row r="367" spans="1:16">
      <c r="A367" s="1247"/>
      <c r="B367" s="1245"/>
      <c r="C367" s="1244"/>
      <c r="D367" s="1244"/>
      <c r="E367" s="1244"/>
      <c r="F367" s="1244"/>
      <c r="G367" s="1244"/>
      <c r="H367" s="1247"/>
      <c r="I367" s="1247"/>
      <c r="J367" s="1247"/>
      <c r="K367" s="1247"/>
      <c r="L367" s="1247"/>
      <c r="M367" s="1247"/>
      <c r="N367" s="1247"/>
      <c r="O367" s="1247"/>
      <c r="P367" s="1247"/>
    </row>
    <row r="368" spans="1:16">
      <c r="A368" s="1247"/>
      <c r="B368" s="1245"/>
      <c r="C368" s="1244"/>
      <c r="D368" s="1244"/>
      <c r="E368" s="1244"/>
      <c r="F368" s="1244"/>
      <c r="G368" s="1244"/>
      <c r="H368" s="1247"/>
      <c r="I368" s="1247"/>
      <c r="J368" s="1247"/>
      <c r="K368" s="1247"/>
      <c r="L368" s="1247"/>
      <c r="M368" s="1247"/>
      <c r="N368" s="1247"/>
      <c r="O368" s="1247"/>
      <c r="P368" s="1247"/>
    </row>
    <row r="369" spans="1:16">
      <c r="A369" s="1247"/>
      <c r="B369" s="1245"/>
      <c r="C369" s="1244"/>
      <c r="D369" s="1244"/>
      <c r="E369" s="1244"/>
      <c r="F369" s="1244"/>
      <c r="G369" s="1244"/>
      <c r="H369" s="1247"/>
      <c r="I369" s="1247"/>
      <c r="J369" s="1247"/>
      <c r="K369" s="1247"/>
      <c r="L369" s="1247"/>
      <c r="M369" s="1247"/>
      <c r="N369" s="1247"/>
      <c r="O369" s="1247"/>
      <c r="P369" s="1247"/>
    </row>
    <row r="370" spans="1:16">
      <c r="A370" s="1247"/>
      <c r="B370" s="1245"/>
      <c r="C370" s="1244"/>
      <c r="D370" s="1244"/>
      <c r="E370" s="1244"/>
      <c r="F370" s="1244"/>
      <c r="G370" s="1244"/>
      <c r="H370" s="1247"/>
      <c r="I370" s="1247"/>
      <c r="J370" s="1247"/>
      <c r="K370" s="1247"/>
      <c r="L370" s="1247"/>
      <c r="M370" s="1247"/>
      <c r="N370" s="1247"/>
      <c r="O370" s="1247"/>
      <c r="P370" s="1247"/>
    </row>
  </sheetData>
  <mergeCells count="3">
    <mergeCell ref="B3:G3"/>
    <mergeCell ref="B4:G4"/>
    <mergeCell ref="C6:C7"/>
  </mergeCells>
  <phoneticPr fontId="101" type="noConversion"/>
  <printOptions horizontalCentered="1" verticalCentered="1"/>
  <pageMargins left="0.39370078740157483" right="0.39370078740157483" top="0.19685039370078741" bottom="0.19685039370078741" header="0" footer="0"/>
  <pageSetup paperSize="9" scale="87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O224"/>
  <sheetViews>
    <sheetView showGridLines="0" topLeftCell="A3" zoomScaleNormal="100" workbookViewId="0">
      <selection activeCell="M246" sqref="M246"/>
    </sheetView>
  </sheetViews>
  <sheetFormatPr baseColWidth="10" defaultColWidth="11.453125" defaultRowHeight="14"/>
  <cols>
    <col min="1" max="1" width="4.81640625" style="753" customWidth="1"/>
    <col min="2" max="2" width="41.7265625" style="754" customWidth="1"/>
    <col min="3" max="3" width="13" style="755" customWidth="1"/>
    <col min="4" max="4" width="12.81640625" style="755" customWidth="1"/>
    <col min="5" max="5" width="10" style="755" customWidth="1"/>
    <col min="6" max="6" width="12.1796875" style="755" customWidth="1"/>
    <col min="7" max="7" width="9.54296875" style="756" customWidth="1"/>
    <col min="8" max="8" width="11.81640625" style="757" hidden="1" customWidth="1"/>
    <col min="9" max="9" width="19" style="791" hidden="1" customWidth="1"/>
    <col min="10" max="10" width="13.81640625" style="759" hidden="1" customWidth="1"/>
    <col min="11" max="11" width="11.81640625" style="759" hidden="1" customWidth="1"/>
    <col min="12" max="15" width="0" style="759" hidden="1" customWidth="1"/>
    <col min="16" max="16384" width="11.453125" style="759"/>
  </cols>
  <sheetData>
    <row r="1" spans="1:249" hidden="1">
      <c r="C1" s="754"/>
      <c r="E1" s="754"/>
      <c r="I1" s="758"/>
    </row>
    <row r="2" spans="1:249" hidden="1">
      <c r="C2" s="754"/>
      <c r="E2" s="754"/>
      <c r="I2" s="758"/>
    </row>
    <row r="3" spans="1:249" ht="18" customHeight="1">
      <c r="B3" s="1454" t="s">
        <v>242</v>
      </c>
      <c r="C3" s="1455"/>
      <c r="D3" s="1455"/>
      <c r="E3" s="1455"/>
      <c r="F3" s="1455"/>
      <c r="G3" s="1456"/>
      <c r="I3" s="759"/>
    </row>
    <row r="4" spans="1:249" ht="19" customHeight="1">
      <c r="B4" s="1457" t="s">
        <v>243</v>
      </c>
      <c r="C4" s="1458"/>
      <c r="D4" s="1458"/>
      <c r="E4" s="1458"/>
      <c r="F4" s="1458"/>
      <c r="G4" s="1459"/>
      <c r="I4" s="760"/>
    </row>
    <row r="5" spans="1:249" s="763" customFormat="1" ht="19">
      <c r="A5" s="761"/>
      <c r="B5" s="1450" t="s">
        <v>244</v>
      </c>
      <c r="C5" s="1447" t="str">
        <f>'Reg1 (2)'!$B$6</f>
        <v>ABRIL
2020</v>
      </c>
      <c r="D5" s="1464" t="s">
        <v>245</v>
      </c>
      <c r="E5" s="1465"/>
      <c r="F5" s="1450" t="s">
        <v>246</v>
      </c>
      <c r="G5" s="1465"/>
      <c r="H5" s="762"/>
      <c r="I5" s="1441"/>
      <c r="J5" s="762"/>
      <c r="K5" s="762"/>
      <c r="L5" s="762"/>
      <c r="M5" s="762"/>
      <c r="N5" s="762"/>
      <c r="O5" s="762"/>
      <c r="P5" s="762"/>
      <c r="Q5" s="762"/>
      <c r="R5" s="762"/>
      <c r="S5" s="762"/>
      <c r="T5" s="762"/>
      <c r="U5" s="762"/>
      <c r="V5" s="762"/>
      <c r="W5" s="762"/>
      <c r="X5" s="762"/>
      <c r="Y5" s="762"/>
      <c r="Z5" s="762"/>
      <c r="AA5" s="762"/>
      <c r="AB5" s="762"/>
      <c r="AC5" s="762"/>
      <c r="AD5" s="762"/>
      <c r="AE5" s="762"/>
      <c r="AF5" s="762"/>
      <c r="AG5" s="762"/>
      <c r="AH5" s="762"/>
      <c r="AI5" s="762"/>
      <c r="AJ5" s="762"/>
      <c r="AK5" s="762"/>
      <c r="AL5" s="762"/>
      <c r="AM5" s="762"/>
      <c r="AN5" s="762"/>
      <c r="AO5" s="762"/>
      <c r="AP5" s="762"/>
      <c r="AQ5" s="762"/>
      <c r="AR5" s="762"/>
      <c r="AS5" s="762"/>
      <c r="AT5" s="762"/>
      <c r="AU5" s="762"/>
      <c r="AV5" s="762"/>
      <c r="AW5" s="762"/>
      <c r="AX5" s="762"/>
      <c r="AY5" s="762"/>
      <c r="AZ5" s="762"/>
      <c r="BA5" s="762"/>
      <c r="BB5" s="762"/>
      <c r="BC5" s="762"/>
      <c r="BD5" s="762"/>
      <c r="BE5" s="762"/>
      <c r="BF5" s="762"/>
      <c r="BG5" s="762"/>
      <c r="BH5" s="762"/>
      <c r="BI5" s="762"/>
      <c r="BJ5" s="762"/>
      <c r="BK5" s="762"/>
      <c r="BL5" s="762"/>
      <c r="BM5" s="762"/>
      <c r="BN5" s="762"/>
      <c r="BO5" s="762"/>
      <c r="BP5" s="762"/>
      <c r="BQ5" s="762"/>
      <c r="BR5" s="762"/>
      <c r="BS5" s="762"/>
      <c r="BT5" s="762"/>
      <c r="BU5" s="762"/>
      <c r="BV5" s="762"/>
      <c r="BW5" s="762"/>
      <c r="BX5" s="762"/>
      <c r="BY5" s="762"/>
      <c r="BZ5" s="762"/>
      <c r="CA5" s="762"/>
      <c r="CB5" s="762"/>
      <c r="CC5" s="762"/>
      <c r="CD5" s="762"/>
      <c r="CE5" s="762"/>
      <c r="CF5" s="762"/>
      <c r="CG5" s="762"/>
      <c r="CH5" s="762"/>
      <c r="CI5" s="762"/>
      <c r="CJ5" s="762"/>
      <c r="CK5" s="762"/>
      <c r="CL5" s="762"/>
      <c r="CM5" s="762"/>
      <c r="CN5" s="762"/>
      <c r="CO5" s="762"/>
      <c r="CP5" s="762"/>
      <c r="CQ5" s="762"/>
      <c r="CR5" s="762"/>
      <c r="CS5" s="762"/>
      <c r="CT5" s="762"/>
      <c r="CU5" s="762"/>
      <c r="CV5" s="762"/>
      <c r="CW5" s="762"/>
      <c r="CX5" s="762"/>
      <c r="CY5" s="762"/>
      <c r="CZ5" s="762"/>
      <c r="DA5" s="762"/>
      <c r="DB5" s="762"/>
      <c r="DC5" s="762"/>
      <c r="DD5" s="762"/>
      <c r="DE5" s="762"/>
      <c r="DF5" s="762"/>
      <c r="DG5" s="762"/>
      <c r="DH5" s="762"/>
      <c r="DI5" s="762"/>
      <c r="DJ5" s="762"/>
      <c r="DK5" s="762"/>
      <c r="DL5" s="762"/>
      <c r="DM5" s="762"/>
      <c r="DN5" s="762"/>
      <c r="DO5" s="762"/>
      <c r="DP5" s="762"/>
      <c r="DQ5" s="762"/>
      <c r="DR5" s="762"/>
      <c r="DS5" s="762"/>
      <c r="DT5" s="762"/>
      <c r="DU5" s="762"/>
      <c r="DV5" s="762"/>
      <c r="DW5" s="762"/>
      <c r="DX5" s="762"/>
      <c r="DY5" s="762"/>
      <c r="DZ5" s="762"/>
      <c r="EA5" s="762"/>
      <c r="EB5" s="762"/>
      <c r="EC5" s="762"/>
      <c r="ED5" s="762"/>
      <c r="EE5" s="762"/>
      <c r="EF5" s="762"/>
      <c r="EG5" s="762"/>
      <c r="EH5" s="762"/>
      <c r="EI5" s="762"/>
      <c r="EJ5" s="762"/>
      <c r="EK5" s="762"/>
      <c r="EL5" s="762"/>
      <c r="EM5" s="762"/>
      <c r="EN5" s="762"/>
      <c r="EO5" s="762"/>
      <c r="EP5" s="762"/>
      <c r="EQ5" s="762"/>
      <c r="ER5" s="762"/>
      <c r="ES5" s="762"/>
      <c r="ET5" s="762"/>
      <c r="EU5" s="762"/>
      <c r="EV5" s="762"/>
      <c r="EW5" s="762"/>
      <c r="EX5" s="762"/>
      <c r="EY5" s="762"/>
      <c r="EZ5" s="762"/>
      <c r="FA5" s="762"/>
      <c r="FB5" s="762"/>
      <c r="FC5" s="762"/>
      <c r="FD5" s="762"/>
      <c r="FE5" s="762"/>
      <c r="FF5" s="762"/>
      <c r="FG5" s="762"/>
      <c r="FH5" s="762"/>
      <c r="FI5" s="762"/>
      <c r="FJ5" s="762"/>
      <c r="FK5" s="762"/>
      <c r="FL5" s="762"/>
      <c r="FM5" s="762"/>
      <c r="FN5" s="762"/>
      <c r="FO5" s="762"/>
      <c r="FP5" s="762"/>
      <c r="FQ5" s="762"/>
      <c r="FR5" s="762"/>
      <c r="FS5" s="762"/>
      <c r="FT5" s="762"/>
      <c r="FU5" s="762"/>
      <c r="FV5" s="762"/>
      <c r="FW5" s="762"/>
      <c r="FX5" s="762"/>
      <c r="FY5" s="762"/>
      <c r="FZ5" s="762"/>
      <c r="GA5" s="762"/>
      <c r="GB5" s="762"/>
      <c r="GC5" s="762"/>
      <c r="GD5" s="762"/>
      <c r="GE5" s="762"/>
      <c r="GF5" s="762"/>
      <c r="GG5" s="762"/>
      <c r="GH5" s="762"/>
      <c r="GI5" s="762"/>
      <c r="GJ5" s="762"/>
      <c r="GK5" s="762"/>
      <c r="GL5" s="762"/>
      <c r="GM5" s="762"/>
      <c r="GN5" s="762"/>
      <c r="GO5" s="762"/>
      <c r="GP5" s="762"/>
      <c r="GQ5" s="762"/>
      <c r="GR5" s="762"/>
      <c r="GS5" s="762"/>
      <c r="GT5" s="762"/>
      <c r="GU5" s="762"/>
      <c r="GV5" s="762"/>
      <c r="GW5" s="762"/>
      <c r="GX5" s="762"/>
      <c r="GY5" s="762"/>
      <c r="GZ5" s="762"/>
      <c r="HA5" s="762"/>
      <c r="HB5" s="762"/>
      <c r="HC5" s="762"/>
      <c r="HD5" s="762"/>
      <c r="HE5" s="762"/>
      <c r="HF5" s="762"/>
      <c r="HG5" s="762"/>
      <c r="HH5" s="762"/>
      <c r="HI5" s="762"/>
      <c r="HJ5" s="762"/>
      <c r="HK5" s="762"/>
      <c r="HL5" s="762"/>
      <c r="HM5" s="762"/>
      <c r="HN5" s="762"/>
      <c r="HO5" s="762"/>
      <c r="HP5" s="762"/>
      <c r="HQ5" s="762"/>
      <c r="HR5" s="762"/>
      <c r="HS5" s="762"/>
      <c r="HT5" s="762"/>
      <c r="HU5" s="762"/>
      <c r="HV5" s="762"/>
      <c r="HW5" s="762"/>
      <c r="HX5" s="762"/>
      <c r="HY5" s="762"/>
      <c r="HZ5" s="762"/>
      <c r="IA5" s="762"/>
      <c r="IB5" s="762"/>
      <c r="IC5" s="762"/>
      <c r="ID5" s="762"/>
      <c r="IE5" s="762"/>
      <c r="IF5" s="762"/>
      <c r="IG5" s="762"/>
      <c r="IH5" s="762"/>
      <c r="II5" s="762"/>
      <c r="IJ5" s="762"/>
      <c r="IK5" s="762"/>
      <c r="IL5" s="762"/>
      <c r="IM5" s="762"/>
      <c r="IN5" s="762"/>
      <c r="IO5" s="762"/>
    </row>
    <row r="6" spans="1:249" s="763" customFormat="1" ht="14.5" customHeight="1">
      <c r="A6" s="761"/>
      <c r="B6" s="1460"/>
      <c r="C6" s="1462"/>
      <c r="D6" s="1461"/>
      <c r="E6" s="1466"/>
      <c r="F6" s="1461"/>
      <c r="G6" s="1466"/>
      <c r="H6" s="762"/>
      <c r="I6" s="1442"/>
      <c r="J6" s="762"/>
      <c r="K6" s="762"/>
      <c r="L6" s="762"/>
      <c r="M6" s="762"/>
      <c r="N6" s="762"/>
      <c r="O6" s="762"/>
      <c r="P6" s="762"/>
      <c r="Q6" s="762"/>
      <c r="R6" s="762"/>
      <c r="S6" s="762"/>
      <c r="T6" s="762"/>
      <c r="U6" s="762"/>
      <c r="V6" s="762"/>
      <c r="W6" s="762"/>
      <c r="X6" s="762"/>
      <c r="Y6" s="762"/>
      <c r="Z6" s="762"/>
      <c r="AA6" s="762"/>
      <c r="AB6" s="762"/>
      <c r="AC6" s="762"/>
      <c r="AD6" s="762"/>
      <c r="AE6" s="762"/>
      <c r="AF6" s="762"/>
      <c r="AG6" s="762"/>
      <c r="AH6" s="762"/>
      <c r="AI6" s="762"/>
      <c r="AJ6" s="762"/>
      <c r="AK6" s="762"/>
      <c r="AL6" s="762"/>
      <c r="AM6" s="762"/>
      <c r="AN6" s="762"/>
      <c r="AO6" s="762"/>
      <c r="AP6" s="762"/>
      <c r="AQ6" s="762"/>
      <c r="AR6" s="762"/>
      <c r="AS6" s="762"/>
      <c r="AT6" s="762"/>
      <c r="AU6" s="762"/>
      <c r="AV6" s="762"/>
      <c r="AW6" s="762"/>
      <c r="AX6" s="762"/>
      <c r="AY6" s="762"/>
      <c r="AZ6" s="762"/>
      <c r="BA6" s="762"/>
      <c r="BB6" s="762"/>
      <c r="BC6" s="762"/>
      <c r="BD6" s="762"/>
      <c r="BE6" s="762"/>
      <c r="BF6" s="762"/>
      <c r="BG6" s="762"/>
      <c r="BH6" s="762"/>
      <c r="BI6" s="762"/>
      <c r="BJ6" s="762"/>
      <c r="BK6" s="762"/>
      <c r="BL6" s="762"/>
      <c r="BM6" s="762"/>
      <c r="BN6" s="762"/>
      <c r="BO6" s="762"/>
      <c r="BP6" s="762"/>
      <c r="BQ6" s="762"/>
      <c r="BR6" s="762"/>
      <c r="BS6" s="762"/>
      <c r="BT6" s="762"/>
      <c r="BU6" s="762"/>
      <c r="BV6" s="762"/>
      <c r="BW6" s="762"/>
      <c r="BX6" s="762"/>
      <c r="BY6" s="762"/>
      <c r="BZ6" s="762"/>
      <c r="CA6" s="762"/>
      <c r="CB6" s="762"/>
      <c r="CC6" s="762"/>
      <c r="CD6" s="762"/>
      <c r="CE6" s="762"/>
      <c r="CF6" s="762"/>
      <c r="CG6" s="762"/>
      <c r="CH6" s="762"/>
      <c r="CI6" s="762"/>
      <c r="CJ6" s="762"/>
      <c r="CK6" s="762"/>
      <c r="CL6" s="762"/>
      <c r="CM6" s="762"/>
      <c r="CN6" s="762"/>
      <c r="CO6" s="762"/>
      <c r="CP6" s="762"/>
      <c r="CQ6" s="762"/>
      <c r="CR6" s="762"/>
      <c r="CS6" s="762"/>
      <c r="CT6" s="762"/>
      <c r="CU6" s="762"/>
      <c r="CV6" s="762"/>
      <c r="CW6" s="762"/>
      <c r="CX6" s="762"/>
      <c r="CY6" s="762"/>
      <c r="CZ6" s="762"/>
      <c r="DA6" s="762"/>
      <c r="DB6" s="762"/>
      <c r="DC6" s="762"/>
      <c r="DD6" s="762"/>
      <c r="DE6" s="762"/>
      <c r="DF6" s="762"/>
      <c r="DG6" s="762"/>
      <c r="DH6" s="762"/>
      <c r="DI6" s="762"/>
      <c r="DJ6" s="762"/>
      <c r="DK6" s="762"/>
      <c r="DL6" s="762"/>
      <c r="DM6" s="762"/>
      <c r="DN6" s="762"/>
      <c r="DO6" s="762"/>
      <c r="DP6" s="762"/>
      <c r="DQ6" s="762"/>
      <c r="DR6" s="762"/>
      <c r="DS6" s="762"/>
      <c r="DT6" s="762"/>
      <c r="DU6" s="762"/>
      <c r="DV6" s="762"/>
      <c r="DW6" s="762"/>
      <c r="DX6" s="762"/>
      <c r="DY6" s="762"/>
      <c r="DZ6" s="762"/>
      <c r="EA6" s="762"/>
      <c r="EB6" s="762"/>
      <c r="EC6" s="762"/>
      <c r="ED6" s="762"/>
      <c r="EE6" s="762"/>
      <c r="EF6" s="762"/>
      <c r="EG6" s="762"/>
      <c r="EH6" s="762"/>
      <c r="EI6" s="762"/>
      <c r="EJ6" s="762"/>
      <c r="EK6" s="762"/>
      <c r="EL6" s="762"/>
      <c r="EM6" s="762"/>
      <c r="EN6" s="762"/>
      <c r="EO6" s="762"/>
      <c r="EP6" s="762"/>
      <c r="EQ6" s="762"/>
      <c r="ER6" s="762"/>
      <c r="ES6" s="762"/>
      <c r="ET6" s="762"/>
      <c r="EU6" s="762"/>
      <c r="EV6" s="762"/>
      <c r="EW6" s="762"/>
      <c r="EX6" s="762"/>
      <c r="EY6" s="762"/>
      <c r="EZ6" s="762"/>
      <c r="FA6" s="762"/>
      <c r="FB6" s="762"/>
      <c r="FC6" s="762"/>
      <c r="FD6" s="762"/>
      <c r="FE6" s="762"/>
      <c r="FF6" s="762"/>
      <c r="FG6" s="762"/>
      <c r="FH6" s="762"/>
      <c r="FI6" s="762"/>
      <c r="FJ6" s="762"/>
      <c r="FK6" s="762"/>
      <c r="FL6" s="762"/>
      <c r="FM6" s="762"/>
      <c r="FN6" s="762"/>
      <c r="FO6" s="762"/>
      <c r="FP6" s="762"/>
      <c r="FQ6" s="762"/>
      <c r="FR6" s="762"/>
      <c r="FS6" s="762"/>
      <c r="FT6" s="762"/>
      <c r="FU6" s="762"/>
      <c r="FV6" s="762"/>
      <c r="FW6" s="762"/>
      <c r="FX6" s="762"/>
      <c r="FY6" s="762"/>
      <c r="FZ6" s="762"/>
      <c r="GA6" s="762"/>
      <c r="GB6" s="762"/>
      <c r="GC6" s="762"/>
      <c r="GD6" s="762"/>
      <c r="GE6" s="762"/>
      <c r="GF6" s="762"/>
      <c r="GG6" s="762"/>
      <c r="GH6" s="762"/>
      <c r="GI6" s="762"/>
      <c r="GJ6" s="762"/>
      <c r="GK6" s="762"/>
      <c r="GL6" s="762"/>
      <c r="GM6" s="762"/>
      <c r="GN6" s="762"/>
      <c r="GO6" s="762"/>
      <c r="GP6" s="762"/>
      <c r="GQ6" s="762"/>
      <c r="GR6" s="762"/>
      <c r="GS6" s="762"/>
      <c r="GT6" s="762"/>
      <c r="GU6" s="762"/>
      <c r="GV6" s="762"/>
      <c r="GW6" s="762"/>
      <c r="GX6" s="762"/>
      <c r="GY6" s="762"/>
      <c r="GZ6" s="762"/>
      <c r="HA6" s="762"/>
      <c r="HB6" s="762"/>
      <c r="HC6" s="762"/>
      <c r="HD6" s="762"/>
      <c r="HE6" s="762"/>
      <c r="HF6" s="762"/>
      <c r="HG6" s="762"/>
      <c r="HH6" s="762"/>
      <c r="HI6" s="762"/>
      <c r="HJ6" s="762"/>
      <c r="HK6" s="762"/>
      <c r="HL6" s="762"/>
      <c r="HM6" s="762"/>
      <c r="HN6" s="762"/>
      <c r="HO6" s="762"/>
      <c r="HP6" s="762"/>
      <c r="HQ6" s="762"/>
      <c r="HR6" s="762"/>
      <c r="HS6" s="762"/>
      <c r="HT6" s="762"/>
      <c r="HU6" s="762"/>
      <c r="HV6" s="762"/>
      <c r="HW6" s="762"/>
      <c r="HX6" s="762"/>
      <c r="HY6" s="762"/>
      <c r="HZ6" s="762"/>
      <c r="IA6" s="762"/>
      <c r="IB6" s="762"/>
      <c r="IC6" s="762"/>
      <c r="ID6" s="762"/>
      <c r="IE6" s="762"/>
      <c r="IF6" s="762"/>
      <c r="IG6" s="762"/>
      <c r="IH6" s="762"/>
      <c r="II6" s="762"/>
      <c r="IJ6" s="762"/>
      <c r="IK6" s="762"/>
      <c r="IL6" s="762"/>
      <c r="IM6" s="762"/>
      <c r="IN6" s="762"/>
      <c r="IO6" s="762"/>
    </row>
    <row r="7" spans="1:249" s="763" customFormat="1" ht="20.25" customHeight="1">
      <c r="A7" s="761"/>
      <c r="B7" s="1461"/>
      <c r="C7" s="1463"/>
      <c r="D7" s="764" t="s">
        <v>109</v>
      </c>
      <c r="E7" s="765" t="s">
        <v>247</v>
      </c>
      <c r="F7" s="764" t="s">
        <v>109</v>
      </c>
      <c r="G7" s="765" t="s">
        <v>247</v>
      </c>
      <c r="H7" s="762"/>
      <c r="I7" s="766">
        <v>43918</v>
      </c>
      <c r="J7" s="766">
        <v>43556</v>
      </c>
      <c r="K7" s="762" t="s">
        <v>248</v>
      </c>
      <c r="L7" s="762"/>
      <c r="M7" s="762" t="s">
        <v>249</v>
      </c>
      <c r="N7" s="762"/>
      <c r="O7" s="762"/>
      <c r="P7" s="762"/>
      <c r="Q7" s="762"/>
      <c r="R7" s="762"/>
      <c r="S7" s="762"/>
      <c r="T7" s="762"/>
      <c r="U7" s="762"/>
      <c r="V7" s="762"/>
      <c r="W7" s="762"/>
      <c r="X7" s="762"/>
      <c r="Y7" s="762"/>
      <c r="Z7" s="762"/>
      <c r="AA7" s="762"/>
      <c r="AB7" s="762"/>
      <c r="AC7" s="762"/>
      <c r="AD7" s="762"/>
      <c r="AE7" s="762"/>
      <c r="AF7" s="762"/>
      <c r="AG7" s="762"/>
      <c r="AH7" s="762"/>
      <c r="AI7" s="762"/>
      <c r="AJ7" s="762"/>
      <c r="AK7" s="762"/>
      <c r="AL7" s="762"/>
      <c r="AM7" s="762"/>
      <c r="AN7" s="762"/>
      <c r="AO7" s="762"/>
      <c r="AP7" s="762"/>
      <c r="AQ7" s="762"/>
      <c r="AR7" s="762"/>
      <c r="AS7" s="762"/>
      <c r="AT7" s="762"/>
      <c r="AU7" s="762"/>
      <c r="AV7" s="762"/>
      <c r="AW7" s="762"/>
      <c r="AX7" s="762"/>
      <c r="AY7" s="762"/>
      <c r="AZ7" s="762"/>
      <c r="BA7" s="762"/>
      <c r="BB7" s="762"/>
      <c r="BC7" s="762"/>
      <c r="BD7" s="762"/>
      <c r="BE7" s="762"/>
      <c r="BF7" s="762"/>
      <c r="BG7" s="762"/>
      <c r="BH7" s="762"/>
      <c r="BI7" s="762"/>
      <c r="BJ7" s="762"/>
      <c r="BK7" s="762"/>
      <c r="BL7" s="762"/>
      <c r="BM7" s="762"/>
      <c r="BN7" s="762"/>
      <c r="BO7" s="762"/>
      <c r="BP7" s="762"/>
      <c r="BQ7" s="762"/>
      <c r="BR7" s="762"/>
      <c r="BS7" s="762"/>
      <c r="BT7" s="762"/>
      <c r="BU7" s="762"/>
      <c r="BV7" s="762"/>
      <c r="BW7" s="762"/>
      <c r="BX7" s="762"/>
      <c r="BY7" s="762"/>
      <c r="BZ7" s="762"/>
      <c r="CA7" s="762"/>
      <c r="CB7" s="762"/>
      <c r="CC7" s="762"/>
      <c r="CD7" s="762"/>
      <c r="CE7" s="762"/>
      <c r="CF7" s="762"/>
      <c r="CG7" s="762"/>
      <c r="CH7" s="762"/>
      <c r="CI7" s="762"/>
      <c r="CJ7" s="762"/>
      <c r="CK7" s="762"/>
      <c r="CL7" s="762"/>
      <c r="CM7" s="762"/>
      <c r="CN7" s="762"/>
      <c r="CO7" s="762"/>
      <c r="CP7" s="762"/>
      <c r="CQ7" s="762"/>
      <c r="CR7" s="762"/>
      <c r="CS7" s="762"/>
      <c r="CT7" s="762"/>
      <c r="CU7" s="762"/>
      <c r="CV7" s="762"/>
      <c r="CW7" s="762"/>
      <c r="CX7" s="762"/>
      <c r="CY7" s="762"/>
      <c r="CZ7" s="762"/>
      <c r="DA7" s="762"/>
      <c r="DB7" s="762"/>
      <c r="DC7" s="762"/>
      <c r="DD7" s="762"/>
      <c r="DE7" s="762"/>
      <c r="DF7" s="762"/>
      <c r="DG7" s="762"/>
      <c r="DH7" s="762"/>
      <c r="DI7" s="762"/>
      <c r="DJ7" s="762"/>
      <c r="DK7" s="762"/>
      <c r="DL7" s="762"/>
      <c r="DM7" s="762"/>
      <c r="DN7" s="762"/>
      <c r="DO7" s="762"/>
      <c r="DP7" s="762"/>
      <c r="DQ7" s="762"/>
      <c r="DR7" s="762"/>
      <c r="DS7" s="762"/>
      <c r="DT7" s="762"/>
      <c r="DU7" s="762"/>
      <c r="DV7" s="762"/>
      <c r="DW7" s="762"/>
      <c r="DX7" s="762"/>
      <c r="DY7" s="762"/>
      <c r="DZ7" s="762"/>
      <c r="EA7" s="762"/>
      <c r="EB7" s="762"/>
      <c r="EC7" s="762"/>
      <c r="ED7" s="762"/>
      <c r="EE7" s="762"/>
      <c r="EF7" s="762"/>
      <c r="EG7" s="762"/>
      <c r="EH7" s="762"/>
      <c r="EI7" s="762"/>
      <c r="EJ7" s="762"/>
      <c r="EK7" s="762"/>
      <c r="EL7" s="762"/>
      <c r="EM7" s="762"/>
      <c r="EN7" s="762"/>
      <c r="EO7" s="762"/>
      <c r="EP7" s="762"/>
      <c r="EQ7" s="762"/>
      <c r="ER7" s="762"/>
      <c r="ES7" s="762"/>
      <c r="ET7" s="762"/>
      <c r="EU7" s="762"/>
      <c r="EV7" s="762"/>
      <c r="EW7" s="762"/>
      <c r="EX7" s="762"/>
      <c r="EY7" s="762"/>
      <c r="EZ7" s="762"/>
      <c r="FA7" s="762"/>
      <c r="FB7" s="762"/>
      <c r="FC7" s="762"/>
      <c r="FD7" s="762"/>
      <c r="FE7" s="762"/>
      <c r="FF7" s="762"/>
      <c r="FG7" s="762"/>
      <c r="FH7" s="762"/>
      <c r="FI7" s="762"/>
      <c r="FJ7" s="762"/>
      <c r="FK7" s="762"/>
      <c r="FL7" s="762"/>
      <c r="FM7" s="762"/>
      <c r="FN7" s="762"/>
      <c r="FO7" s="762"/>
      <c r="FP7" s="762"/>
      <c r="FQ7" s="762"/>
      <c r="FR7" s="762"/>
      <c r="FS7" s="762"/>
      <c r="FT7" s="762"/>
      <c r="FU7" s="762"/>
      <c r="FV7" s="762"/>
      <c r="FW7" s="762"/>
      <c r="FX7" s="762"/>
      <c r="FY7" s="762"/>
      <c r="FZ7" s="762"/>
      <c r="GA7" s="762"/>
      <c r="GB7" s="762"/>
      <c r="GC7" s="762"/>
      <c r="GD7" s="762"/>
      <c r="GE7" s="762"/>
      <c r="GF7" s="762"/>
      <c r="GG7" s="762"/>
      <c r="GH7" s="762"/>
      <c r="GI7" s="762"/>
      <c r="GJ7" s="762"/>
      <c r="GK7" s="762"/>
      <c r="GL7" s="762"/>
      <c r="GM7" s="762"/>
      <c r="GN7" s="762"/>
      <c r="GO7" s="762"/>
      <c r="GP7" s="762"/>
      <c r="GQ7" s="762"/>
      <c r="GR7" s="762"/>
      <c r="GS7" s="762"/>
      <c r="GT7" s="762"/>
      <c r="GU7" s="762"/>
      <c r="GV7" s="762"/>
      <c r="GW7" s="762"/>
      <c r="GX7" s="762"/>
      <c r="GY7" s="762"/>
      <c r="GZ7" s="762"/>
      <c r="HA7" s="762"/>
      <c r="HB7" s="762"/>
      <c r="HC7" s="762"/>
      <c r="HD7" s="762"/>
      <c r="HE7" s="762"/>
      <c r="HF7" s="762"/>
      <c r="HG7" s="762"/>
      <c r="HH7" s="762"/>
      <c r="HI7" s="762"/>
      <c r="HJ7" s="762"/>
      <c r="HK7" s="762"/>
      <c r="HL7" s="762"/>
      <c r="HM7" s="762"/>
      <c r="HN7" s="762"/>
      <c r="HO7" s="762"/>
      <c r="HP7" s="762"/>
      <c r="HQ7" s="762"/>
      <c r="HR7" s="762"/>
      <c r="HS7" s="762"/>
      <c r="HT7" s="762"/>
      <c r="HU7" s="762"/>
      <c r="HV7" s="762"/>
      <c r="HW7" s="762"/>
      <c r="HX7" s="762"/>
      <c r="HY7" s="762"/>
      <c r="HZ7" s="762"/>
      <c r="IA7" s="762"/>
      <c r="IB7" s="762"/>
      <c r="IC7" s="762"/>
      <c r="ID7" s="762"/>
      <c r="IE7" s="762"/>
      <c r="IF7" s="762"/>
      <c r="IG7" s="762"/>
      <c r="IH7" s="762"/>
      <c r="II7" s="762"/>
      <c r="IJ7" s="762"/>
      <c r="IK7" s="762"/>
      <c r="IL7" s="762"/>
      <c r="IM7" s="762"/>
      <c r="IN7" s="762"/>
      <c r="IO7" s="762"/>
    </row>
    <row r="8" spans="1:249" s="772" customFormat="1" ht="28.5" customHeight="1">
      <c r="A8" s="767"/>
      <c r="B8" s="768" t="s">
        <v>250</v>
      </c>
      <c r="C8" s="769">
        <v>70974.600000000006</v>
      </c>
      <c r="D8" s="770">
        <f t="shared" ref="D8:D29" si="0">C8-I8</f>
        <v>-772.99090909090592</v>
      </c>
      <c r="E8" s="771">
        <f t="shared" ref="E8:E29" si="1">C8/I8-1</f>
        <v>-1.0773754202706765E-2</v>
      </c>
      <c r="F8" s="770">
        <f t="shared" ref="F8:F29" si="2">C8-J8</f>
        <v>-175.54999999998836</v>
      </c>
      <c r="G8" s="771">
        <f t="shared" ref="G8:G29" si="3">C8/J8-1</f>
        <v>-2.4673173563229955E-3</v>
      </c>
      <c r="I8" s="773">
        <v>71747.590909090912</v>
      </c>
      <c r="J8" s="774">
        <v>71150.149999999994</v>
      </c>
      <c r="K8" s="775">
        <v>2.9670786360684653E-2</v>
      </c>
      <c r="L8" s="776">
        <f>K8-E8</f>
        <v>4.0444540563391418E-2</v>
      </c>
      <c r="M8" s="777">
        <v>3.6129332049384288E-2</v>
      </c>
      <c r="N8" s="776">
        <f>M8-G8</f>
        <v>3.8596649405707284E-2</v>
      </c>
    </row>
    <row r="9" spans="1:249" s="772" customFormat="1" ht="25" customHeight="1">
      <c r="A9" s="767"/>
      <c r="B9" s="768" t="s">
        <v>251</v>
      </c>
      <c r="C9" s="769">
        <v>18517.55</v>
      </c>
      <c r="D9" s="770">
        <f t="shared" si="0"/>
        <v>-425.76818181818089</v>
      </c>
      <c r="E9" s="771">
        <f t="shared" si="1"/>
        <v>-2.247590299289981E-2</v>
      </c>
      <c r="F9" s="770">
        <f t="shared" si="2"/>
        <v>-884.15000000000146</v>
      </c>
      <c r="G9" s="771">
        <f t="shared" si="3"/>
        <v>-4.5570748954988582E-2</v>
      </c>
      <c r="I9" s="773">
        <v>18943.31818181818</v>
      </c>
      <c r="J9" s="774">
        <v>19401.7</v>
      </c>
      <c r="K9" s="775">
        <v>-5.6727669790279656E-4</v>
      </c>
      <c r="L9" s="776">
        <f>K9-E9</f>
        <v>2.1908626294997013E-2</v>
      </c>
      <c r="M9" s="777">
        <v>-1.8169744630120999E-3</v>
      </c>
      <c r="N9" s="776">
        <f t="shared" ref="N9:N29" si="4">M9-G9</f>
        <v>4.3753774491976483E-2</v>
      </c>
    </row>
    <row r="10" spans="1:249" s="772" customFormat="1" ht="27.25" customHeight="1">
      <c r="A10" s="767"/>
      <c r="B10" s="768" t="s">
        <v>252</v>
      </c>
      <c r="C10" s="769">
        <v>1786677.75</v>
      </c>
      <c r="D10" s="770">
        <f t="shared" si="0"/>
        <v>-56640.295454545412</v>
      </c>
      <c r="E10" s="771">
        <f t="shared" si="1"/>
        <v>-3.0727359065471749E-2</v>
      </c>
      <c r="F10" s="770">
        <f t="shared" si="2"/>
        <v>-62840.25</v>
      </c>
      <c r="G10" s="771">
        <f t="shared" si="3"/>
        <v>-3.3976554972701023E-2</v>
      </c>
      <c r="I10" s="773">
        <v>1843318.0454545454</v>
      </c>
      <c r="J10" s="774">
        <v>1849518</v>
      </c>
      <c r="K10" s="775">
        <v>5.4006544280891244E-3</v>
      </c>
      <c r="L10" s="776">
        <f t="shared" ref="L10:L29" si="5">K10-E10</f>
        <v>3.6128013493560873E-2</v>
      </c>
      <c r="M10" s="777">
        <v>1.4607344207943296E-2</v>
      </c>
      <c r="N10" s="776">
        <f t="shared" si="4"/>
        <v>4.8583899180644319E-2</v>
      </c>
    </row>
    <row r="11" spans="1:249" s="772" customFormat="1" ht="31" customHeight="1">
      <c r="A11" s="767"/>
      <c r="B11" s="768" t="s">
        <v>253</v>
      </c>
      <c r="C11" s="769">
        <v>33906.9</v>
      </c>
      <c r="D11" s="770">
        <f t="shared" si="0"/>
        <v>-243.23636363635887</v>
      </c>
      <c r="E11" s="771">
        <f t="shared" si="1"/>
        <v>-7.1225590740352507E-3</v>
      </c>
      <c r="F11" s="770">
        <f t="shared" si="2"/>
        <v>-1101.0999999999985</v>
      </c>
      <c r="G11" s="771">
        <f t="shared" si="3"/>
        <v>-3.1452810786105956E-2</v>
      </c>
      <c r="I11" s="773">
        <v>34150.13636363636</v>
      </c>
      <c r="J11" s="774">
        <v>35008</v>
      </c>
      <c r="K11" s="775">
        <v>-1.1329685943950452E-3</v>
      </c>
      <c r="L11" s="776">
        <f t="shared" si="5"/>
        <v>5.9895904796402055E-3</v>
      </c>
      <c r="M11" s="777">
        <v>-1.9442050377530884E-2</v>
      </c>
      <c r="N11" s="776">
        <f t="shared" si="4"/>
        <v>1.2010760408575072E-2</v>
      </c>
    </row>
    <row r="12" spans="1:249" s="772" customFormat="1" ht="35.9" customHeight="1">
      <c r="A12" s="767"/>
      <c r="B12" s="768" t="s">
        <v>254</v>
      </c>
      <c r="C12" s="769">
        <v>141151.04999999999</v>
      </c>
      <c r="D12" s="770">
        <f t="shared" si="0"/>
        <v>-1667.6772727272764</v>
      </c>
      <c r="E12" s="771">
        <f t="shared" si="1"/>
        <v>-1.1676880928526034E-2</v>
      </c>
      <c r="F12" s="770">
        <f t="shared" si="2"/>
        <v>-218.85000000000582</v>
      </c>
      <c r="G12" s="771">
        <f t="shared" si="3"/>
        <v>-1.5480664554478052E-3</v>
      </c>
      <c r="I12" s="773">
        <v>142818.72727272726</v>
      </c>
      <c r="J12" s="774">
        <v>141369.9</v>
      </c>
      <c r="K12" s="775">
        <v>2.3320596647506964E-3</v>
      </c>
      <c r="L12" s="776">
        <f t="shared" si="5"/>
        <v>1.4008940593276731E-2</v>
      </c>
      <c r="M12" s="777">
        <v>2.5332730950572202E-2</v>
      </c>
      <c r="N12" s="776">
        <f t="shared" si="4"/>
        <v>2.6880797406020007E-2</v>
      </c>
    </row>
    <row r="13" spans="1:249" s="772" customFormat="1" ht="26.25" customHeight="1">
      <c r="A13" s="767"/>
      <c r="B13" s="768" t="s">
        <v>6</v>
      </c>
      <c r="C13" s="769">
        <v>749034.05</v>
      </c>
      <c r="D13" s="770">
        <f t="shared" si="0"/>
        <v>-89864.22272727266</v>
      </c>
      <c r="E13" s="771">
        <f t="shared" si="1"/>
        <v>-0.10712171624233113</v>
      </c>
      <c r="F13" s="770">
        <f t="shared" si="2"/>
        <v>-126797.94999999995</v>
      </c>
      <c r="G13" s="771">
        <f t="shared" si="3"/>
        <v>-0.14477428319586394</v>
      </c>
      <c r="I13" s="773">
        <v>838898.27272727271</v>
      </c>
      <c r="J13" s="774">
        <v>875832</v>
      </c>
      <c r="K13" s="775">
        <v>3.0532936273958589E-2</v>
      </c>
      <c r="L13" s="776">
        <f t="shared" si="5"/>
        <v>0.13765465251628972</v>
      </c>
      <c r="M13" s="777">
        <v>2.534661261418103E-2</v>
      </c>
      <c r="N13" s="776">
        <f t="shared" si="4"/>
        <v>0.17012089581004497</v>
      </c>
    </row>
    <row r="14" spans="1:249" s="772" customFormat="1" ht="31" customHeight="1">
      <c r="A14" s="767"/>
      <c r="B14" s="768" t="s">
        <v>255</v>
      </c>
      <c r="C14" s="769">
        <v>2336032.7000000002</v>
      </c>
      <c r="D14" s="770">
        <f t="shared" si="0"/>
        <v>-68769.572727272753</v>
      </c>
      <c r="E14" s="771">
        <f t="shared" si="1"/>
        <v>-2.8596768020050845E-2</v>
      </c>
      <c r="F14" s="770">
        <f t="shared" si="2"/>
        <v>-87686.949999999721</v>
      </c>
      <c r="G14" s="771">
        <f t="shared" si="3"/>
        <v>-3.617866860137875E-2</v>
      </c>
      <c r="I14" s="773">
        <v>2404802.2727272729</v>
      </c>
      <c r="J14" s="774">
        <v>2423719.65</v>
      </c>
      <c r="K14" s="775">
        <v>-5.5235534760669225E-3</v>
      </c>
      <c r="L14" s="776">
        <f t="shared" si="5"/>
        <v>2.3073214543983922E-2</v>
      </c>
      <c r="M14" s="777">
        <v>1.3075703605766931E-2</v>
      </c>
      <c r="N14" s="776">
        <f t="shared" si="4"/>
        <v>4.925437220714568E-2</v>
      </c>
    </row>
    <row r="15" spans="1:249" s="772" customFormat="1" ht="26.25" customHeight="1">
      <c r="A15" s="767"/>
      <c r="B15" s="768" t="s">
        <v>256</v>
      </c>
      <c r="C15" s="769">
        <v>693331.6</v>
      </c>
      <c r="D15" s="770">
        <f t="shared" si="0"/>
        <v>-27149.445454545435</v>
      </c>
      <c r="E15" s="771">
        <f t="shared" si="1"/>
        <v>-3.7682386824509861E-2</v>
      </c>
      <c r="F15" s="770">
        <f t="shared" si="2"/>
        <v>-36011.900000000023</v>
      </c>
      <c r="G15" s="771">
        <f t="shared" si="3"/>
        <v>-4.9375774240806969E-2</v>
      </c>
      <c r="I15" s="773">
        <v>720481.04545454541</v>
      </c>
      <c r="J15" s="774">
        <v>729343.5</v>
      </c>
      <c r="K15" s="775">
        <v>3.4697956730123103E-4</v>
      </c>
      <c r="L15" s="776">
        <f t="shared" si="5"/>
        <v>3.8029366391811092E-2</v>
      </c>
      <c r="M15" s="777">
        <v>2.5845540259122668E-2</v>
      </c>
      <c r="N15" s="776">
        <f t="shared" si="4"/>
        <v>7.5221314499929637E-2</v>
      </c>
    </row>
    <row r="16" spans="1:249" s="772" customFormat="1" ht="25.5" customHeight="1">
      <c r="A16" s="767"/>
      <c r="B16" s="768" t="s">
        <v>257</v>
      </c>
      <c r="C16" s="769">
        <v>1105549</v>
      </c>
      <c r="D16" s="770">
        <f t="shared" si="0"/>
        <v>-76902.318181818118</v>
      </c>
      <c r="E16" s="771">
        <f t="shared" si="1"/>
        <v>-6.5036350333700033E-2</v>
      </c>
      <c r="F16" s="770">
        <f t="shared" si="2"/>
        <v>-232710.60000000009</v>
      </c>
      <c r="G16" s="771">
        <f t="shared" si="3"/>
        <v>-0.17389047685516323</v>
      </c>
      <c r="I16" s="773">
        <v>1182451.3181818181</v>
      </c>
      <c r="J16" s="774">
        <v>1338259.6000000001</v>
      </c>
      <c r="K16" s="775">
        <v>2.1523952986281403E-2</v>
      </c>
      <c r="L16" s="776">
        <f t="shared" si="5"/>
        <v>8.6560303319981435E-2</v>
      </c>
      <c r="M16" s="777">
        <v>3.9581533848852102E-2</v>
      </c>
      <c r="N16" s="776">
        <f t="shared" si="4"/>
        <v>0.21347201070401534</v>
      </c>
    </row>
    <row r="17" spans="1:14" s="772" customFormat="1" ht="25.5" customHeight="1">
      <c r="A17" s="767"/>
      <c r="B17" s="768" t="s">
        <v>258</v>
      </c>
      <c r="C17" s="769">
        <v>496666.45</v>
      </c>
      <c r="D17" s="770">
        <f t="shared" si="0"/>
        <v>-10868.959090909106</v>
      </c>
      <c r="E17" s="771">
        <f t="shared" si="1"/>
        <v>-2.1415173988308389E-2</v>
      </c>
      <c r="F17" s="770">
        <f t="shared" si="2"/>
        <v>3603.9500000000116</v>
      </c>
      <c r="G17" s="771">
        <f t="shared" si="3"/>
        <v>7.3093167701863138E-3</v>
      </c>
      <c r="I17" s="773">
        <v>507535.40909090912</v>
      </c>
      <c r="J17" s="774">
        <v>493062.5</v>
      </c>
      <c r="K17" s="775">
        <v>8.7015981083209404E-3</v>
      </c>
      <c r="L17" s="776">
        <f t="shared" si="5"/>
        <v>3.011677209662933E-2</v>
      </c>
      <c r="M17" s="777">
        <v>4.7908760720716925E-2</v>
      </c>
      <c r="N17" s="776">
        <f t="shared" si="4"/>
        <v>4.0599443950530612E-2</v>
      </c>
    </row>
    <row r="18" spans="1:14" s="772" customFormat="1" ht="26.25" customHeight="1">
      <c r="A18" s="767"/>
      <c r="B18" s="768" t="s">
        <v>259</v>
      </c>
      <c r="C18" s="769">
        <v>317228.84999999998</v>
      </c>
      <c r="D18" s="770">
        <f t="shared" si="0"/>
        <v>-3722.4681818181998</v>
      </c>
      <c r="E18" s="771">
        <f t="shared" si="1"/>
        <v>-1.1598233037040884E-2</v>
      </c>
      <c r="F18" s="770">
        <f t="shared" si="2"/>
        <v>-6244.75</v>
      </c>
      <c r="G18" s="771">
        <f t="shared" si="3"/>
        <v>-1.9305284882599416E-2</v>
      </c>
      <c r="I18" s="773">
        <v>320951.31818181818</v>
      </c>
      <c r="J18" s="774">
        <v>323473.59999999998</v>
      </c>
      <c r="K18" s="775">
        <v>3.5644929662361768E-3</v>
      </c>
      <c r="L18" s="776">
        <f t="shared" si="5"/>
        <v>1.5162726003277061E-2</v>
      </c>
      <c r="M18" s="777">
        <v>-5.3672370620539978E-3</v>
      </c>
      <c r="N18" s="776">
        <f t="shared" si="4"/>
        <v>1.3938047820545418E-2</v>
      </c>
    </row>
    <row r="19" spans="1:14" s="772" customFormat="1" ht="28.5" customHeight="1">
      <c r="A19" s="767"/>
      <c r="B19" s="768" t="s">
        <v>260</v>
      </c>
      <c r="C19" s="769">
        <v>94021.45</v>
      </c>
      <c r="D19" s="770">
        <f t="shared" si="0"/>
        <v>-3489.7772727272823</v>
      </c>
      <c r="E19" s="771">
        <f t="shared" si="1"/>
        <v>-3.5788466316466261E-2</v>
      </c>
      <c r="F19" s="770">
        <f t="shared" si="2"/>
        <v>-4245.25</v>
      </c>
      <c r="G19" s="771">
        <f t="shared" si="3"/>
        <v>-4.3201308276354045E-2</v>
      </c>
      <c r="I19" s="773">
        <v>97511.227272727279</v>
      </c>
      <c r="J19" s="774">
        <v>98266.7</v>
      </c>
      <c r="K19" s="775">
        <v>6.0005342956490626E-3</v>
      </c>
      <c r="L19" s="776">
        <f t="shared" si="5"/>
        <v>4.1789000612115323E-2</v>
      </c>
      <c r="M19" s="777">
        <v>2.0005066541091132E-2</v>
      </c>
      <c r="N19" s="776">
        <f t="shared" si="4"/>
        <v>6.3206374817445177E-2</v>
      </c>
    </row>
    <row r="20" spans="1:14" s="772" customFormat="1" ht="31" customHeight="1">
      <c r="A20" s="767"/>
      <c r="B20" s="768" t="s">
        <v>261</v>
      </c>
      <c r="C20" s="769">
        <v>741222.55</v>
      </c>
      <c r="D20" s="770">
        <f t="shared" si="0"/>
        <v>-23657.404545454541</v>
      </c>
      <c r="E20" s="771">
        <f t="shared" si="1"/>
        <v>-3.0929565358414179E-2</v>
      </c>
      <c r="F20" s="770">
        <f t="shared" si="2"/>
        <v>-12182.149999999907</v>
      </c>
      <c r="G20" s="771">
        <f t="shared" si="3"/>
        <v>-1.6169463768941017E-2</v>
      </c>
      <c r="I20" s="773">
        <v>764879.95454545459</v>
      </c>
      <c r="J20" s="774">
        <v>753404.7</v>
      </c>
      <c r="K20" s="775">
        <v>8.2534454585980743E-3</v>
      </c>
      <c r="L20" s="776">
        <f t="shared" si="5"/>
        <v>3.9183010817012254E-2</v>
      </c>
      <c r="M20" s="777">
        <v>4.0696102992682226E-2</v>
      </c>
      <c r="N20" s="776">
        <f t="shared" si="4"/>
        <v>5.6865566761623243E-2</v>
      </c>
    </row>
    <row r="21" spans="1:14" s="772" customFormat="1" ht="32.5" customHeight="1">
      <c r="A21" s="767"/>
      <c r="B21" s="768" t="s">
        <v>262</v>
      </c>
      <c r="C21" s="769">
        <v>1191246.8999999999</v>
      </c>
      <c r="D21" s="770">
        <f t="shared" si="0"/>
        <v>-73959.690909090918</v>
      </c>
      <c r="E21" s="771">
        <f t="shared" si="1"/>
        <v>-5.8456612098383487E-2</v>
      </c>
      <c r="F21" s="770">
        <f t="shared" si="2"/>
        <v>-104814.75</v>
      </c>
      <c r="G21" s="771">
        <f t="shared" si="3"/>
        <v>-8.087173168035644E-2</v>
      </c>
      <c r="I21" s="773">
        <v>1265206.5909090908</v>
      </c>
      <c r="J21" s="774">
        <v>1296061.6499999999</v>
      </c>
      <c r="K21" s="775">
        <v>4.0482860333623805E-3</v>
      </c>
      <c r="L21" s="776">
        <f t="shared" si="5"/>
        <v>6.2504898131745867E-2</v>
      </c>
      <c r="M21" s="777">
        <v>2.1629793953789722E-2</v>
      </c>
      <c r="N21" s="776">
        <f t="shared" si="4"/>
        <v>0.10250152563414616</v>
      </c>
    </row>
    <row r="22" spans="1:14" s="772" customFormat="1" ht="31" customHeight="1">
      <c r="A22" s="767"/>
      <c r="B22" s="768" t="s">
        <v>263</v>
      </c>
      <c r="C22" s="769">
        <v>1093413.2</v>
      </c>
      <c r="D22" s="770">
        <f t="shared" si="0"/>
        <v>-14938.981818181928</v>
      </c>
      <c r="E22" s="771">
        <f t="shared" si="1"/>
        <v>-1.3478551369543457E-2</v>
      </c>
      <c r="F22" s="770">
        <f t="shared" si="2"/>
        <v>-14336.850000000093</v>
      </c>
      <c r="G22" s="771">
        <f t="shared" si="3"/>
        <v>-1.294231492022957E-2</v>
      </c>
      <c r="I22" s="773">
        <v>1108352.1818181819</v>
      </c>
      <c r="J22" s="774">
        <v>1107750.05</v>
      </c>
      <c r="K22" s="775">
        <v>2.4362898394971744E-3</v>
      </c>
      <c r="L22" s="776">
        <f t="shared" si="5"/>
        <v>1.5914841209040631E-2</v>
      </c>
      <c r="M22" s="777">
        <v>1.8421043597312003E-2</v>
      </c>
      <c r="N22" s="776">
        <f t="shared" si="4"/>
        <v>3.1363358517541573E-2</v>
      </c>
    </row>
    <row r="23" spans="1:14" s="772" customFormat="1" ht="25.5" customHeight="1">
      <c r="A23" s="767"/>
      <c r="B23" s="768" t="s">
        <v>264</v>
      </c>
      <c r="C23" s="769">
        <v>948165.55</v>
      </c>
      <c r="D23" s="770">
        <f t="shared" si="0"/>
        <v>-38339.72272727266</v>
      </c>
      <c r="E23" s="771">
        <f t="shared" si="1"/>
        <v>-3.8864184295010817E-2</v>
      </c>
      <c r="F23" s="770">
        <f t="shared" si="2"/>
        <v>-29594.099999999977</v>
      </c>
      <c r="G23" s="771">
        <f t="shared" si="3"/>
        <v>-3.0267254329834459E-2</v>
      </c>
      <c r="I23" s="773">
        <v>986505.27272727271</v>
      </c>
      <c r="J23" s="774">
        <v>977759.65</v>
      </c>
      <c r="K23" s="775">
        <v>2.1438613529581874E-2</v>
      </c>
      <c r="L23" s="776">
        <f t="shared" si="5"/>
        <v>6.0302797824592691E-2</v>
      </c>
      <c r="M23" s="777">
        <v>3.5002822399983868E-2</v>
      </c>
      <c r="N23" s="776">
        <f t="shared" si="4"/>
        <v>6.5270076729818327E-2</v>
      </c>
    </row>
    <row r="24" spans="1:14" s="772" customFormat="1" ht="31" customHeight="1">
      <c r="A24" s="767"/>
      <c r="B24" s="768" t="s">
        <v>265</v>
      </c>
      <c r="C24" s="769">
        <v>1637150.6</v>
      </c>
      <c r="D24" s="770">
        <f t="shared" si="0"/>
        <v>23228.372727272799</v>
      </c>
      <c r="E24" s="771">
        <f t="shared" si="1"/>
        <v>1.4392498185321623E-2</v>
      </c>
      <c r="F24" s="770">
        <f t="shared" si="2"/>
        <v>111582</v>
      </c>
      <c r="G24" s="771">
        <f t="shared" si="3"/>
        <v>7.3141253693868702E-2</v>
      </c>
      <c r="I24" s="773">
        <v>1613922.2272727273</v>
      </c>
      <c r="J24" s="774">
        <v>1525568.6</v>
      </c>
      <c r="K24" s="775">
        <v>-2.0844351992498344E-3</v>
      </c>
      <c r="L24" s="776">
        <f t="shared" si="5"/>
        <v>-1.6476933384571457E-2</v>
      </c>
      <c r="M24" s="777">
        <v>6.2944362009363708E-2</v>
      </c>
      <c r="N24" s="776">
        <f t="shared" si="4"/>
        <v>-1.0196891684504994E-2</v>
      </c>
    </row>
    <row r="25" spans="1:14" s="772" customFormat="1" ht="31" customHeight="1">
      <c r="A25" s="767"/>
      <c r="B25" s="768" t="s">
        <v>266</v>
      </c>
      <c r="C25" s="769">
        <v>238526.05</v>
      </c>
      <c r="D25" s="770">
        <f t="shared" si="0"/>
        <v>-20701.8590909091</v>
      </c>
      <c r="E25" s="771">
        <f t="shared" si="1"/>
        <v>-7.9859684721096613E-2</v>
      </c>
      <c r="F25" s="770">
        <f t="shared" si="2"/>
        <v>-29199.549999999988</v>
      </c>
      <c r="G25" s="771">
        <f t="shared" si="3"/>
        <v>-0.10906521453308904</v>
      </c>
      <c r="I25" s="773">
        <v>259227.90909090909</v>
      </c>
      <c r="J25" s="774">
        <v>267725.59999999998</v>
      </c>
      <c r="K25" s="775">
        <v>1.1701796381645924E-2</v>
      </c>
      <c r="L25" s="776">
        <f t="shared" si="5"/>
        <v>9.1561481102742537E-2</v>
      </c>
      <c r="M25" s="777">
        <v>5.0545238501493284E-2</v>
      </c>
      <c r="N25" s="776">
        <f t="shared" si="4"/>
        <v>0.15961045303458232</v>
      </c>
    </row>
    <row r="26" spans="1:14" s="772" customFormat="1" ht="25.5" customHeight="1">
      <c r="A26" s="767"/>
      <c r="B26" s="768" t="s">
        <v>267</v>
      </c>
      <c r="C26" s="769">
        <v>306143.5</v>
      </c>
      <c r="D26" s="770">
        <f t="shared" si="0"/>
        <v>-14978.181818181823</v>
      </c>
      <c r="E26" s="771">
        <f t="shared" si="1"/>
        <v>-4.6643321414411409E-2</v>
      </c>
      <c r="F26" s="770">
        <f t="shared" si="2"/>
        <v>-28221.349999999977</v>
      </c>
      <c r="G26" s="771">
        <f t="shared" si="3"/>
        <v>-8.440286112610218E-2</v>
      </c>
      <c r="I26" s="773">
        <v>321121.68181818182</v>
      </c>
      <c r="J26" s="774">
        <v>334364.84999999998</v>
      </c>
      <c r="K26" s="775">
        <v>3.5163281375809596E-3</v>
      </c>
      <c r="L26" s="776">
        <f t="shared" si="5"/>
        <v>5.0159649551992369E-2</v>
      </c>
      <c r="M26" s="777">
        <v>7.6585470177714665E-3</v>
      </c>
      <c r="N26" s="776">
        <f t="shared" si="4"/>
        <v>9.2061408143873646E-2</v>
      </c>
    </row>
    <row r="27" spans="1:14" s="772" customFormat="1" ht="53.5" customHeight="1">
      <c r="A27" s="767"/>
      <c r="B27" s="768" t="s">
        <v>268</v>
      </c>
      <c r="C27" s="769">
        <v>41301.35</v>
      </c>
      <c r="D27" s="770">
        <f t="shared" si="0"/>
        <v>-229.74090909091319</v>
      </c>
      <c r="E27" s="771">
        <f t="shared" si="1"/>
        <v>-5.5317812285211598E-3</v>
      </c>
      <c r="F27" s="770">
        <f t="shared" si="2"/>
        <v>-993.15000000000146</v>
      </c>
      <c r="G27" s="771">
        <f t="shared" si="3"/>
        <v>-2.3481776590336789E-2</v>
      </c>
      <c r="I27" s="773">
        <v>41531.090909090912</v>
      </c>
      <c r="J27" s="774">
        <v>42294.5</v>
      </c>
      <c r="K27" s="775">
        <v>-1.6436965983094298E-3</v>
      </c>
      <c r="L27" s="776">
        <f t="shared" si="5"/>
        <v>3.88808463021173E-3</v>
      </c>
      <c r="M27" s="777">
        <v>-1.7262562895777767E-2</v>
      </c>
      <c r="N27" s="776">
        <f t="shared" si="4"/>
        <v>6.2192136945590226E-3</v>
      </c>
    </row>
    <row r="28" spans="1:14" s="772" customFormat="1" ht="31" customHeight="1">
      <c r="A28" s="767"/>
      <c r="B28" s="768" t="s">
        <v>269</v>
      </c>
      <c r="C28" s="769">
        <v>3130.55</v>
      </c>
      <c r="D28" s="770">
        <f t="shared" si="0"/>
        <v>-124.2227272727273</v>
      </c>
      <c r="E28" s="771">
        <f t="shared" si="1"/>
        <v>-3.8166329166957613E-2</v>
      </c>
      <c r="F28" s="770">
        <f t="shared" si="2"/>
        <v>-221.34999999999991</v>
      </c>
      <c r="G28" s="771">
        <f t="shared" si="3"/>
        <v>-6.6037172946686873E-2</v>
      </c>
      <c r="I28" s="773">
        <v>3254.7727272727275</v>
      </c>
      <c r="J28" s="774">
        <v>3351.9</v>
      </c>
      <c r="K28" s="775">
        <v>1.4746135912270919E-2</v>
      </c>
      <c r="L28" s="776">
        <f t="shared" si="5"/>
        <v>5.2912465079228532E-2</v>
      </c>
      <c r="M28" s="777">
        <v>7.6829579388064673E-3</v>
      </c>
      <c r="N28" s="776">
        <f t="shared" si="4"/>
        <v>7.372013088549334E-2</v>
      </c>
    </row>
    <row r="29" spans="1:14" s="787" customFormat="1" ht="23.9" customHeight="1">
      <c r="A29" s="778"/>
      <c r="B29" s="779" t="s">
        <v>270</v>
      </c>
      <c r="C29" s="780">
        <f>SUM(C8:C28)</f>
        <v>14043392.200000001</v>
      </c>
      <c r="D29" s="781">
        <f t="shared" si="0"/>
        <v>-504218.16363636218</v>
      </c>
      <c r="E29" s="782">
        <f t="shared" si="1"/>
        <v>-3.4659861725243934E-2</v>
      </c>
      <c r="F29" s="781">
        <f t="shared" si="2"/>
        <v>-663294.59999999776</v>
      </c>
      <c r="G29" s="782">
        <f t="shared" si="3"/>
        <v>-4.5101565636115781E-2</v>
      </c>
      <c r="H29" s="783"/>
      <c r="I29" s="784">
        <f>SUM(I8:I28)</f>
        <v>14547610.363636363</v>
      </c>
      <c r="J29" s="785">
        <f>SUM(J8:J28)</f>
        <v>14706686.799999999</v>
      </c>
      <c r="K29" s="786">
        <v>6.3740504125648911E-3</v>
      </c>
      <c r="L29" s="776">
        <f t="shared" si="5"/>
        <v>4.1033912137808826E-2</v>
      </c>
      <c r="M29" s="777">
        <v>2.7527367407730985E-2</v>
      </c>
      <c r="N29" s="776">
        <f t="shared" si="4"/>
        <v>7.2628933043846766E-2</v>
      </c>
    </row>
    <row r="30" spans="1:14" ht="6" customHeight="1">
      <c r="B30" s="788"/>
      <c r="C30" s="789"/>
      <c r="D30" s="789"/>
      <c r="E30" s="789"/>
      <c r="F30" s="789"/>
      <c r="G30" s="790"/>
      <c r="M30" s="777"/>
    </row>
    <row r="31" spans="1:14" s="772" customFormat="1" ht="22.75" customHeight="1">
      <c r="A31" s="767"/>
      <c r="B31" s="792" t="s">
        <v>271</v>
      </c>
      <c r="C31" s="769">
        <f>'Reg1 (2)'!$B$10</f>
        <v>759942.6</v>
      </c>
      <c r="D31" s="770">
        <f>C31-I31</f>
        <v>10560.963636363973</v>
      </c>
      <c r="E31" s="771">
        <f>C31/I31-1</f>
        <v>1.4092904234497716E-2</v>
      </c>
      <c r="F31" s="770">
        <f>C31-J31</f>
        <v>-22418</v>
      </c>
      <c r="G31" s="771">
        <f>C31/J31-1</f>
        <v>-2.8654305955591375E-2</v>
      </c>
      <c r="I31" s="773">
        <v>749381.636363636</v>
      </c>
      <c r="J31" s="774">
        <v>782360.6</v>
      </c>
      <c r="M31" s="777"/>
    </row>
    <row r="32" spans="1:14" s="772" customFormat="1" ht="21.65" hidden="1" customHeight="1">
      <c r="A32" s="767"/>
      <c r="B32" s="792"/>
      <c r="C32" s="769"/>
      <c r="D32" s="770"/>
      <c r="E32" s="771"/>
      <c r="F32" s="770"/>
      <c r="G32" s="793"/>
      <c r="I32" s="773"/>
      <c r="J32" s="772">
        <v>408004.3</v>
      </c>
      <c r="M32" s="777">
        <f>L32-E32</f>
        <v>0</v>
      </c>
    </row>
    <row r="33" spans="1:13" s="772" customFormat="1" ht="22.75" customHeight="1">
      <c r="A33" s="767"/>
      <c r="B33" s="792" t="s">
        <v>272</v>
      </c>
      <c r="C33" s="769">
        <f>'Reg1 (2)'!$B$11</f>
        <v>381557.05</v>
      </c>
      <c r="D33" s="770">
        <f>C33-I33</f>
        <v>-11800.495454545016</v>
      </c>
      <c r="E33" s="771">
        <f>C33/I33-1</f>
        <v>-2.9999412979122897E-2</v>
      </c>
      <c r="F33" s="770">
        <f>C33-J33</f>
        <v>-26785.520000000019</v>
      </c>
      <c r="G33" s="771">
        <f>C33/J33-1</f>
        <v>-6.5595708035045219E-2</v>
      </c>
      <c r="I33" s="773">
        <v>393357.545454545</v>
      </c>
      <c r="J33" s="774">
        <v>408342.57</v>
      </c>
      <c r="M33" s="777"/>
    </row>
    <row r="34" spans="1:13" s="787" customFormat="1" ht="25" customHeight="1">
      <c r="A34" s="778"/>
      <c r="B34" s="779" t="s">
        <v>273</v>
      </c>
      <c r="C34" s="780">
        <f>C33+C31+C29</f>
        <v>15184891.850000001</v>
      </c>
      <c r="D34" s="781">
        <f>C34-I34</f>
        <v>-505457.69545454346</v>
      </c>
      <c r="E34" s="782">
        <f>C34/I34-1</f>
        <v>-3.2214559273536003E-2</v>
      </c>
      <c r="F34" s="781">
        <f>C34-J34</f>
        <v>-712498.11999999732</v>
      </c>
      <c r="G34" s="782">
        <f>C34/J34-1</f>
        <v>-4.481855960912795E-2</v>
      </c>
      <c r="I34" s="1199">
        <f>SUM(I29,I31,I33)</f>
        <v>15690349.545454545</v>
      </c>
      <c r="J34" s="1199">
        <f>SUM(J29,J31,J33)</f>
        <v>15897389.969999999</v>
      </c>
    </row>
    <row r="35" spans="1:13" s="1200" customFormat="1" ht="39.65" hidden="1" customHeight="1">
      <c r="A35" s="1189"/>
      <c r="B35" s="1443"/>
      <c r="C35" s="1443"/>
      <c r="D35" s="1443"/>
      <c r="E35" s="1443"/>
      <c r="F35" s="1443"/>
      <c r="G35" s="1443"/>
      <c r="H35" s="1196"/>
      <c r="J35" s="1194">
        <f>SUM(J8:J28)</f>
        <v>14706686.799999999</v>
      </c>
    </row>
    <row r="36" spans="1:13" s="1195" customFormat="1" ht="22" hidden="1" customHeight="1">
      <c r="A36" s="1189"/>
      <c r="B36" s="1190"/>
      <c r="C36" s="1191"/>
      <c r="D36" s="1191"/>
      <c r="E36" s="1192"/>
      <c r="F36" s="1191"/>
      <c r="G36" s="1192"/>
      <c r="H36" s="1193"/>
      <c r="I36" s="1194">
        <f>SUM(I29:I33)</f>
        <v>15690349.545454545</v>
      </c>
      <c r="J36" s="1194">
        <f>J29+J31+J33</f>
        <v>15897389.969999999</v>
      </c>
    </row>
    <row r="37" spans="1:13" s="1200" customFormat="1" hidden="1">
      <c r="A37" s="1189"/>
      <c r="B37" s="1201"/>
      <c r="C37" s="1191">
        <f>'Reg1 (2)'!$B$9</f>
        <v>14043392.199999999</v>
      </c>
      <c r="D37" s="1191">
        <f>'Reg1 (2)'!C9</f>
        <v>-504218.1636364013</v>
      </c>
      <c r="E37" s="1202">
        <f>'Reg1 (2)'!D9</f>
        <v>-3.4659861725246599E-2</v>
      </c>
      <c r="F37" s="1191">
        <f>'Reg1 (2)'!E9</f>
        <v>-663294.60000000149</v>
      </c>
      <c r="G37" s="1202">
        <f>'Reg1 (2)'!F9</f>
        <v>-4.5101565636116003E-2</v>
      </c>
      <c r="H37" s="1196"/>
    </row>
    <row r="38" spans="1:13" s="1200" customFormat="1" hidden="1">
      <c r="A38" s="1189"/>
      <c r="B38" s="1201"/>
      <c r="C38" s="1191"/>
      <c r="D38" s="1203"/>
      <c r="E38" s="1203"/>
      <c r="F38" s="1203"/>
      <c r="G38" s="1203"/>
      <c r="H38" s="1196"/>
    </row>
    <row r="39" spans="1:13" s="1200" customFormat="1" hidden="1">
      <c r="A39" s="1189"/>
      <c r="B39" s="1201"/>
      <c r="C39" s="1204">
        <f>'Reg1 (2)'!B8</f>
        <v>15184891.85</v>
      </c>
      <c r="D39" s="1205">
        <f>'Reg1 (2)'!C8</f>
        <v>-505457.69545458257</v>
      </c>
      <c r="E39" s="1206">
        <f>'Reg1 (2)'!D8</f>
        <v>-3.2214559273538335E-2</v>
      </c>
      <c r="F39" s="1205">
        <f>'Reg1 (2)'!E8</f>
        <v>-712159.85000000149</v>
      </c>
      <c r="G39" s="1206">
        <f>'Reg1 (2)'!F8</f>
        <v>-4.4798234505332934E-2</v>
      </c>
      <c r="H39" s="1196"/>
    </row>
    <row r="40" spans="1:13" s="1200" customFormat="1" ht="22" hidden="1" customHeight="1">
      <c r="A40" s="1189"/>
      <c r="B40" s="1197"/>
      <c r="C40" s="1207">
        <f>SUM(C8:C28)-C29</f>
        <v>0</v>
      </c>
      <c r="D40" s="1207">
        <f>SUM(D8:D28)-D29</f>
        <v>-1.3387762010097504E-9</v>
      </c>
      <c r="E40" s="1207"/>
      <c r="F40" s="1207">
        <f>SUM(F8:F28)-F29</f>
        <v>-1.9790604710578918E-9</v>
      </c>
      <c r="G40" s="1197"/>
      <c r="H40" s="1196"/>
    </row>
    <row r="41" spans="1:13" s="1200" customFormat="1" ht="11.5" hidden="1" customHeight="1">
      <c r="A41" s="1189"/>
      <c r="B41" s="1197"/>
      <c r="C41" s="1198"/>
      <c r="D41" s="1203"/>
      <c r="E41" s="1198"/>
      <c r="F41" s="1203"/>
      <c r="G41" s="1198"/>
      <c r="H41" s="1196"/>
      <c r="I41" s="1194"/>
    </row>
    <row r="42" spans="1:13" s="1200" customFormat="1" hidden="1">
      <c r="A42" s="1189"/>
      <c r="B42" s="1197"/>
      <c r="C42" s="1203"/>
      <c r="D42" s="1198"/>
      <c r="E42" s="1198"/>
      <c r="F42" s="1198"/>
      <c r="G42" s="1198"/>
      <c r="H42" s="1197"/>
      <c r="I42" s="1194"/>
    </row>
    <row r="43" spans="1:13" s="1200" customFormat="1" ht="35.25" hidden="1" customHeight="1">
      <c r="A43" s="1189"/>
      <c r="B43" s="1197"/>
      <c r="C43" s="1197"/>
      <c r="D43" s="1197"/>
      <c r="E43" s="1197"/>
      <c r="F43" s="1197"/>
      <c r="G43" s="1197"/>
      <c r="H43" s="1196"/>
      <c r="I43" s="1194"/>
    </row>
    <row r="44" spans="1:13" ht="14.15" hidden="1" customHeight="1">
      <c r="B44" s="1444" t="s">
        <v>244</v>
      </c>
      <c r="C44" s="1447" t="str">
        <f>$C$5</f>
        <v>ABRIL
2020</v>
      </c>
      <c r="D44" s="1450" t="s">
        <v>245</v>
      </c>
      <c r="E44" s="1451"/>
    </row>
    <row r="45" spans="1:13" hidden="1">
      <c r="B45" s="1445"/>
      <c r="C45" s="1448"/>
      <c r="D45" s="1452"/>
      <c r="E45" s="1453"/>
    </row>
    <row r="46" spans="1:13" hidden="1">
      <c r="B46" s="1446"/>
      <c r="C46" s="1449"/>
      <c r="D46" s="799" t="s">
        <v>204</v>
      </c>
      <c r="E46" s="800" t="s">
        <v>247</v>
      </c>
      <c r="F46" s="797"/>
    </row>
    <row r="47" spans="1:13" ht="28" hidden="1" customHeight="1">
      <c r="B47" s="779" t="s">
        <v>257</v>
      </c>
      <c r="C47" s="780">
        <v>1283483.7999999998</v>
      </c>
      <c r="D47" s="781">
        <v>73313.59999999986</v>
      </c>
      <c r="E47" s="771">
        <v>6.0581230640119665E-2</v>
      </c>
      <c r="F47" s="770">
        <v>40116.529999999795</v>
      </c>
      <c r="G47" s="771">
        <v>3.2264424975574357E-2</v>
      </c>
    </row>
    <row r="48" spans="1:13" ht="28" hidden="1" customHeight="1">
      <c r="B48" s="768" t="s">
        <v>6</v>
      </c>
      <c r="C48" s="769">
        <v>803701.98</v>
      </c>
      <c r="D48" s="770">
        <v>12932.579999999958</v>
      </c>
      <c r="E48" s="771">
        <v>1.6354426461114846E-2</v>
      </c>
      <c r="F48" s="770">
        <v>64354.880000000005</v>
      </c>
      <c r="G48" s="793">
        <v>8.7042851726881754E-2</v>
      </c>
    </row>
    <row r="49" spans="2:9" ht="28" hidden="1" customHeight="1">
      <c r="B49" s="768" t="s">
        <v>262</v>
      </c>
      <c r="C49" s="769">
        <v>1267822.0099999998</v>
      </c>
      <c r="D49" s="770">
        <v>12896.909999999683</v>
      </c>
      <c r="E49" s="771">
        <v>1.0277035657346945E-2</v>
      </c>
      <c r="F49" s="770">
        <v>55449.099999999627</v>
      </c>
      <c r="G49" s="771">
        <v>4.5736010383141679E-2</v>
      </c>
    </row>
    <row r="50" spans="2:9" ht="28" hidden="1" customHeight="1">
      <c r="B50" s="768" t="s">
        <v>255</v>
      </c>
      <c r="C50" s="769">
        <v>2378582.7999999998</v>
      </c>
      <c r="D50" s="770">
        <v>10940.849999999627</v>
      </c>
      <c r="E50" s="771">
        <v>4.6209900952294269E-3</v>
      </c>
      <c r="F50" s="770">
        <v>55752.35999999987</v>
      </c>
      <c r="G50" s="771">
        <v>2.400190691491022E-2</v>
      </c>
    </row>
    <row r="51" spans="2:9" ht="28" hidden="1" customHeight="1">
      <c r="B51" s="768" t="s">
        <v>256</v>
      </c>
      <c r="C51" s="769">
        <v>690298.64</v>
      </c>
      <c r="D51" s="770">
        <v>6604.3400000000838</v>
      </c>
      <c r="E51" s="771">
        <v>9.6597850823094689E-3</v>
      </c>
      <c r="F51" s="770">
        <v>36175.390000000014</v>
      </c>
      <c r="G51" s="771">
        <v>5.5303629705869772E-2</v>
      </c>
    </row>
    <row r="52" spans="2:9" ht="33.75" hidden="1" customHeight="1">
      <c r="B52" s="768" t="s">
        <v>261</v>
      </c>
      <c r="C52" s="769">
        <v>721255.82000000007</v>
      </c>
      <c r="D52" s="770">
        <v>5099.1199999999953</v>
      </c>
      <c r="E52" s="782">
        <v>7.1201177060831178E-3</v>
      </c>
      <c r="F52" s="770">
        <v>26885.450000000186</v>
      </c>
      <c r="G52" s="771">
        <v>3.8719178066310977E-2</v>
      </c>
    </row>
    <row r="53" spans="2:9" ht="32.25" hidden="1" customHeight="1">
      <c r="B53" s="768" t="s">
        <v>252</v>
      </c>
      <c r="C53" s="769">
        <v>1802487.41</v>
      </c>
      <c r="D53" s="770">
        <v>4207.510000000475</v>
      </c>
      <c r="E53" s="771">
        <v>2.3397414384715987E-3</v>
      </c>
      <c r="F53" s="770">
        <v>62521.289999999339</v>
      </c>
      <c r="G53" s="793">
        <v>3.5932475512798767E-2</v>
      </c>
      <c r="I53" s="801">
        <v>829889</v>
      </c>
    </row>
    <row r="54" spans="2:9" ht="28" hidden="1" customHeight="1">
      <c r="B54" s="768" t="s">
        <v>266</v>
      </c>
      <c r="C54" s="769">
        <v>254576.04</v>
      </c>
      <c r="D54" s="770">
        <v>3254.640000000014</v>
      </c>
      <c r="E54" s="771">
        <v>1.2950110893859446E-2</v>
      </c>
      <c r="F54" s="770">
        <v>13738.720000000001</v>
      </c>
      <c r="G54" s="771">
        <v>5.7045643922627898E-2</v>
      </c>
      <c r="I54" s="801">
        <v>169256</v>
      </c>
    </row>
    <row r="55" spans="2:9" ht="28" hidden="1" customHeight="1">
      <c r="B55" s="768" t="s">
        <v>267</v>
      </c>
      <c r="C55" s="769">
        <v>326992.27</v>
      </c>
      <c r="D55" s="770">
        <v>3177.6700000000419</v>
      </c>
      <c r="E55" s="771">
        <v>9.8132388101093149E-3</v>
      </c>
      <c r="F55" s="770">
        <v>8899.8400000000256</v>
      </c>
      <c r="G55" s="793">
        <v>2.7978785914521742E-2</v>
      </c>
      <c r="I55" s="801">
        <v>62700</v>
      </c>
    </row>
    <row r="56" spans="2:9" ht="28" hidden="1" customHeight="1">
      <c r="B56" s="768" t="s">
        <v>258</v>
      </c>
      <c r="C56" s="769">
        <v>454868.26</v>
      </c>
      <c r="D56" s="770">
        <v>2141.3099999999977</v>
      </c>
      <c r="E56" s="771">
        <v>4.7298045764672114E-3</v>
      </c>
      <c r="F56" s="770">
        <v>26964.010000000009</v>
      </c>
      <c r="G56" s="771">
        <v>6.301412056552369E-2</v>
      </c>
      <c r="I56" s="798">
        <f>SUM(I53:I55)</f>
        <v>1061845</v>
      </c>
    </row>
    <row r="57" spans="2:9" ht="28" hidden="1" customHeight="1">
      <c r="B57" s="768" t="s">
        <v>265</v>
      </c>
      <c r="C57" s="769">
        <v>1460903.32</v>
      </c>
      <c r="D57" s="770">
        <v>1880.8200000000652</v>
      </c>
      <c r="E57" s="771">
        <v>1.2890959529412438E-3</v>
      </c>
      <c r="F57" s="770">
        <v>53594.620000000112</v>
      </c>
      <c r="G57" s="793">
        <v>3.8083058820001625E-2</v>
      </c>
    </row>
    <row r="58" spans="2:9" ht="28" hidden="1" customHeight="1">
      <c r="B58" s="768" t="s">
        <v>250</v>
      </c>
      <c r="C58" s="769">
        <v>64119.6</v>
      </c>
      <c r="D58" s="770">
        <v>1498.9000000000015</v>
      </c>
      <c r="E58" s="771">
        <v>2.3936174459883164E-2</v>
      </c>
      <c r="F58" s="770">
        <v>4349.6199999999953</v>
      </c>
      <c r="G58" s="771">
        <v>7.2772652759796719E-2</v>
      </c>
    </row>
    <row r="59" spans="2:9" ht="28" hidden="1" customHeight="1">
      <c r="B59" s="768" t="s">
        <v>260</v>
      </c>
      <c r="C59" s="769">
        <v>91770.38</v>
      </c>
      <c r="D59" s="770">
        <v>1144.1300000000047</v>
      </c>
      <c r="E59" s="771">
        <v>1.2624708624708658E-2</v>
      </c>
      <c r="F59" s="770">
        <v>4261.2700000000041</v>
      </c>
      <c r="G59" s="793">
        <v>4.869515870976171E-2</v>
      </c>
    </row>
    <row r="60" spans="2:9" ht="28" hidden="1" customHeight="1">
      <c r="B60" s="768" t="s">
        <v>254</v>
      </c>
      <c r="C60" s="769">
        <v>136394.88</v>
      </c>
      <c r="D60" s="802">
        <v>843.88000000003376</v>
      </c>
      <c r="E60" s="771">
        <v>6.2255534817157177E-3</v>
      </c>
      <c r="F60" s="770">
        <v>2910.7299999999814</v>
      </c>
      <c r="G60" s="771">
        <v>2.1805809903272966E-2</v>
      </c>
    </row>
    <row r="61" spans="2:9" ht="28" hidden="1" customHeight="1">
      <c r="B61" s="768" t="s">
        <v>264</v>
      </c>
      <c r="C61" s="769">
        <v>932790.9</v>
      </c>
      <c r="D61" s="770">
        <v>470.05000000004657</v>
      </c>
      <c r="E61" s="771">
        <v>5.0417192750762396E-4</v>
      </c>
      <c r="F61" s="781">
        <v>67824.680000000051</v>
      </c>
      <c r="G61" s="771">
        <v>7.8413096872153032E-2</v>
      </c>
    </row>
    <row r="62" spans="2:9" ht="28" hidden="1" customHeight="1">
      <c r="B62" s="768" t="s">
        <v>253</v>
      </c>
      <c r="C62" s="769">
        <v>36039.85</v>
      </c>
      <c r="D62" s="770">
        <v>208.75</v>
      </c>
      <c r="E62" s="771">
        <v>5.8259445007269317E-3</v>
      </c>
      <c r="F62" s="770">
        <v>-278.81000000000495</v>
      </c>
      <c r="G62" s="793">
        <v>-7.676770012990719E-3</v>
      </c>
    </row>
    <row r="63" spans="2:9" ht="28" hidden="1" customHeight="1">
      <c r="B63" s="768" t="s">
        <v>251</v>
      </c>
      <c r="C63" s="769">
        <v>18800.5</v>
      </c>
      <c r="D63" s="770">
        <v>188.29999999999927</v>
      </c>
      <c r="E63" s="771">
        <v>1.0117020019127176E-2</v>
      </c>
      <c r="F63" s="770">
        <v>364.63000000000102</v>
      </c>
      <c r="G63" s="793">
        <v>1.9778290907887852E-2</v>
      </c>
    </row>
    <row r="64" spans="2:9" ht="41.9" hidden="1" customHeight="1">
      <c r="B64" s="768" t="s">
        <v>268</v>
      </c>
      <c r="C64" s="769">
        <v>43385.42</v>
      </c>
      <c r="D64" s="770">
        <v>45.119999999995343</v>
      </c>
      <c r="E64" s="771">
        <v>1.0410633982689266E-3</v>
      </c>
      <c r="F64" s="770">
        <v>-913.63000000000466</v>
      </c>
      <c r="G64" s="793">
        <v>-2.0624144310092518E-2</v>
      </c>
    </row>
    <row r="65" spans="2:10" ht="28" hidden="1" customHeight="1">
      <c r="B65" s="768"/>
      <c r="C65" s="769"/>
      <c r="D65" s="770">
        <v>0</v>
      </c>
      <c r="E65" s="771"/>
      <c r="F65" s="770"/>
      <c r="G65" s="793"/>
    </row>
    <row r="66" spans="2:10" ht="28" hidden="1" customHeight="1">
      <c r="B66" s="768" t="s">
        <v>259</v>
      </c>
      <c r="C66" s="769">
        <v>320548.89</v>
      </c>
      <c r="D66" s="770">
        <v>-487.60999999998603</v>
      </c>
      <c r="E66" s="771">
        <v>-1.518861562470275E-3</v>
      </c>
      <c r="F66" s="770">
        <v>-450.81999999994878</v>
      </c>
      <c r="G66" s="771">
        <v>-1.4044249448074142E-3</v>
      </c>
    </row>
    <row r="67" spans="2:10" ht="28" hidden="1" customHeight="1">
      <c r="B67" s="768" t="s">
        <v>263</v>
      </c>
      <c r="C67" s="769">
        <v>1070749.0900000001</v>
      </c>
      <c r="D67" s="770">
        <v>-1043.3599999998696</v>
      </c>
      <c r="E67" s="771">
        <v>-9.7347205608688814E-4</v>
      </c>
      <c r="F67" s="770">
        <v>20282.15000000014</v>
      </c>
      <c r="G67" s="782">
        <v>1.9307747086262594E-2</v>
      </c>
    </row>
    <row r="68" spans="2:10" ht="28" hidden="1" customHeight="1">
      <c r="B68" s="768"/>
      <c r="C68" s="769"/>
      <c r="D68" s="770"/>
      <c r="E68" s="771"/>
      <c r="F68" s="770"/>
      <c r="G68" s="771"/>
      <c r="I68" s="791" t="s">
        <v>99</v>
      </c>
      <c r="J68" s="794">
        <v>173227</v>
      </c>
    </row>
    <row r="69" spans="2:10" ht="28" hidden="1" customHeight="1">
      <c r="B69" s="768"/>
      <c r="C69" s="769"/>
      <c r="D69" s="770"/>
      <c r="E69" s="771"/>
      <c r="F69" s="770"/>
      <c r="G69" s="771"/>
      <c r="I69" s="791" t="s">
        <v>2</v>
      </c>
      <c r="J69" s="794" t="e">
        <f>SUM(#REF!)</f>
        <v>#REF!</v>
      </c>
    </row>
    <row r="70" spans="2:10" hidden="1">
      <c r="B70" s="768"/>
      <c r="C70" s="769"/>
      <c r="D70" s="770"/>
      <c r="E70" s="771"/>
      <c r="F70" s="770"/>
      <c r="G70" s="771"/>
      <c r="J70" s="794"/>
    </row>
    <row r="71" spans="2:10" hidden="1">
      <c r="B71" s="768"/>
      <c r="C71" s="769"/>
      <c r="D71" s="770"/>
      <c r="E71" s="771"/>
      <c r="F71" s="770"/>
      <c r="G71" s="771"/>
    </row>
    <row r="72" spans="2:10" hidden="1">
      <c r="B72" s="768"/>
      <c r="C72" s="769"/>
      <c r="D72" s="770"/>
      <c r="E72" s="771"/>
      <c r="F72" s="770"/>
      <c r="G72" s="771"/>
    </row>
    <row r="73" spans="2:10" hidden="1">
      <c r="B73" s="768"/>
      <c r="C73" s="769"/>
      <c r="D73" s="781"/>
      <c r="E73" s="771"/>
      <c r="F73" s="770"/>
      <c r="G73" s="771"/>
    </row>
    <row r="74" spans="2:10" hidden="1">
      <c r="B74" s="768"/>
      <c r="C74" s="769"/>
      <c r="D74" s="770"/>
      <c r="E74" s="771"/>
      <c r="F74" s="770"/>
      <c r="G74" s="771"/>
    </row>
    <row r="75" spans="2:10" hidden="1">
      <c r="B75" s="768"/>
      <c r="C75" s="769"/>
      <c r="D75" s="770"/>
      <c r="E75" s="771"/>
      <c r="F75" s="770"/>
      <c r="G75" s="793"/>
    </row>
    <row r="76" spans="2:10" hidden="1">
      <c r="B76" s="768"/>
      <c r="C76" s="769"/>
      <c r="D76" s="770"/>
      <c r="E76" s="771"/>
      <c r="F76" s="770"/>
      <c r="G76" s="771"/>
    </row>
    <row r="77" spans="2:10" hidden="1">
      <c r="B77" s="768"/>
      <c r="C77" s="769"/>
      <c r="D77" s="770"/>
      <c r="E77" s="771"/>
      <c r="F77" s="770"/>
      <c r="G77" s="771"/>
    </row>
    <row r="78" spans="2:10" hidden="1">
      <c r="B78" s="768"/>
      <c r="C78" s="769"/>
      <c r="D78" s="770"/>
      <c r="E78" s="771"/>
      <c r="F78" s="770"/>
      <c r="G78" s="793"/>
    </row>
    <row r="79" spans="2:10" hidden="1">
      <c r="B79" s="768"/>
      <c r="C79" s="769"/>
      <c r="D79" s="802"/>
      <c r="E79" s="771"/>
      <c r="F79" s="770"/>
      <c r="G79" s="793"/>
    </row>
    <row r="80" spans="2:10" hidden="1">
      <c r="B80" s="768"/>
      <c r="C80" s="769"/>
      <c r="D80" s="770"/>
      <c r="E80" s="771"/>
      <c r="F80" s="770"/>
      <c r="G80" s="793"/>
    </row>
    <row r="81" spans="2:7" hidden="1">
      <c r="B81" s="768"/>
      <c r="C81" s="769"/>
      <c r="D81" s="770"/>
      <c r="E81" s="771"/>
      <c r="F81" s="770"/>
      <c r="G81" s="771"/>
    </row>
    <row r="82" spans="2:7" hidden="1">
      <c r="B82" s="768"/>
      <c r="C82" s="769"/>
      <c r="D82" s="770"/>
      <c r="E82" s="771"/>
      <c r="F82" s="770"/>
      <c r="G82" s="771"/>
    </row>
    <row r="83" spans="2:7" hidden="1">
      <c r="B83" s="768"/>
      <c r="C83" s="769"/>
      <c r="D83" s="770"/>
      <c r="E83" s="771"/>
      <c r="F83" s="770"/>
      <c r="G83" s="771"/>
    </row>
    <row r="84" spans="2:7" hidden="1">
      <c r="B84" s="768"/>
      <c r="C84" s="769"/>
      <c r="D84" s="770"/>
      <c r="E84" s="771"/>
      <c r="F84" s="770"/>
      <c r="G84" s="771"/>
    </row>
    <row r="85" spans="2:7" hidden="1">
      <c r="B85" s="768"/>
      <c r="C85" s="769"/>
      <c r="D85" s="770"/>
      <c r="E85" s="771"/>
      <c r="F85" s="770"/>
      <c r="G85" s="771"/>
    </row>
    <row r="86" spans="2:7" hidden="1">
      <c r="B86" s="768"/>
      <c r="C86" s="769"/>
      <c r="D86" s="770"/>
      <c r="E86" s="771"/>
      <c r="F86" s="770"/>
      <c r="G86" s="793"/>
    </row>
    <row r="87" spans="2:7" ht="25" hidden="1">
      <c r="B87" s="768" t="s">
        <v>269</v>
      </c>
      <c r="C87" s="769">
        <v>3265.23</v>
      </c>
      <c r="D87" s="802">
        <v>11.679999999999836</v>
      </c>
      <c r="E87" s="771">
        <v>3.5899248513162618E-3</v>
      </c>
      <c r="F87" s="770">
        <v>52.070000000000164</v>
      </c>
      <c r="G87" s="771">
        <v>1.6205230987563768E-2</v>
      </c>
    </row>
    <row r="88" spans="2:7" ht="25" hidden="1">
      <c r="B88" s="768" t="s">
        <v>269</v>
      </c>
      <c r="C88" s="769">
        <v>3259.15</v>
      </c>
      <c r="D88" s="802">
        <v>48.200000000000273</v>
      </c>
      <c r="E88" s="771">
        <v>1.5011133776608343E-2</v>
      </c>
      <c r="F88" s="770">
        <v>79.650000000000091</v>
      </c>
      <c r="G88" s="771">
        <v>2.5051108664884358E-2</v>
      </c>
    </row>
    <row r="89" spans="2:7" hidden="1">
      <c r="B89" s="768"/>
      <c r="C89" s="769"/>
      <c r="D89" s="770"/>
      <c r="E89" s="771"/>
      <c r="F89" s="770"/>
      <c r="G89" s="771"/>
    </row>
    <row r="90" spans="2:7" hidden="1">
      <c r="B90" s="754" t="s">
        <v>270</v>
      </c>
      <c r="C90" s="755">
        <v>13895134.75</v>
      </c>
      <c r="D90" s="755">
        <v>87513.11999999918</v>
      </c>
      <c r="E90" s="755">
        <v>6.3380299913389226E-3</v>
      </c>
      <c r="F90" s="755">
        <v>603882.75</v>
      </c>
      <c r="G90" s="756">
        <v>4.5434602398630286E-2</v>
      </c>
    </row>
    <row r="91" spans="2:7" hidden="1">
      <c r="B91" s="754" t="s">
        <v>271</v>
      </c>
      <c r="C91" s="755">
        <v>764672.09</v>
      </c>
      <c r="D91" s="755">
        <v>-9406.0100000000093</v>
      </c>
      <c r="E91" s="755">
        <v>-1.2151241586604744E-2</v>
      </c>
      <c r="F91" s="755">
        <v>-1509.4300000000512</v>
      </c>
      <c r="G91" s="756">
        <v>-1.9700683984130718E-3</v>
      </c>
    </row>
    <row r="92" spans="2:7" hidden="1"/>
    <row r="93" spans="2:7" hidden="1">
      <c r="B93" s="754" t="s">
        <v>272</v>
      </c>
      <c r="C93" s="755">
        <v>427992.33</v>
      </c>
      <c r="D93" s="755">
        <v>1726.5800000000163</v>
      </c>
      <c r="E93" s="755">
        <v>4.050477900230165E-3</v>
      </c>
      <c r="F93" s="755">
        <v>-1905.0899999999674</v>
      </c>
      <c r="G93" s="756">
        <v>-4.4314990306291158E-3</v>
      </c>
    </row>
    <row r="94" spans="2:7" hidden="1">
      <c r="B94" s="754" t="s">
        <v>273</v>
      </c>
      <c r="C94" s="755">
        <v>14519795.65</v>
      </c>
      <c r="D94" s="755">
        <v>-31353.449999999255</v>
      </c>
      <c r="E94" s="755">
        <v>-2.1547061187078276E-3</v>
      </c>
      <c r="F94" s="755">
        <v>527147</v>
      </c>
      <c r="G94" s="756">
        <v>3.7673139173690418E-2</v>
      </c>
    </row>
    <row r="95" spans="2:7" hidden="1"/>
    <row r="96" spans="2:7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spans="1:1" hidden="1"/>
    <row r="162" spans="1:1" hidden="1"/>
    <row r="163" spans="1:1" hidden="1"/>
    <row r="164" spans="1:1" hidden="1"/>
    <row r="165" spans="1:1" hidden="1"/>
    <row r="166" spans="1:1" hidden="1"/>
    <row r="167" spans="1:1" hidden="1"/>
    <row r="168" spans="1:1" hidden="1"/>
    <row r="169" spans="1:1" hidden="1"/>
    <row r="170" spans="1:1" hidden="1"/>
    <row r="171" spans="1:1" hidden="1"/>
    <row r="172" spans="1:1" hidden="1"/>
    <row r="173" spans="1:1" hidden="1"/>
    <row r="174" spans="1:1" hidden="1"/>
    <row r="175" spans="1:1" hidden="1"/>
    <row r="176" spans="1:1" hidden="1">
      <c r="A176" s="753">
        <v>42005</v>
      </c>
    </row>
    <row r="177" spans="1:7" hidden="1">
      <c r="A177" s="753">
        <v>42037</v>
      </c>
      <c r="B177" s="754">
        <v>2015</v>
      </c>
    </row>
    <row r="178" spans="1:7" hidden="1">
      <c r="A178" s="753">
        <v>42069</v>
      </c>
      <c r="B178" s="754">
        <v>2015</v>
      </c>
    </row>
    <row r="179" spans="1:7" hidden="1">
      <c r="A179" s="753">
        <v>42101</v>
      </c>
      <c r="B179" s="754">
        <v>2015</v>
      </c>
    </row>
    <row r="180" spans="1:7" hidden="1">
      <c r="A180" s="753">
        <v>42133</v>
      </c>
      <c r="B180" s="754">
        <v>2015</v>
      </c>
    </row>
    <row r="181" spans="1:7" hidden="1">
      <c r="A181" s="753">
        <v>42165</v>
      </c>
      <c r="B181" s="754">
        <v>2015</v>
      </c>
    </row>
    <row r="182" spans="1:7" hidden="1">
      <c r="A182" s="753">
        <v>42197</v>
      </c>
      <c r="B182" s="754">
        <v>2015</v>
      </c>
    </row>
    <row r="183" spans="1:7" hidden="1">
      <c r="A183" s="753">
        <v>42229</v>
      </c>
      <c r="B183" s="754">
        <v>2015</v>
      </c>
    </row>
    <row r="184" spans="1:7" hidden="1">
      <c r="A184" s="753">
        <v>42261</v>
      </c>
      <c r="B184" s="754">
        <v>2015</v>
      </c>
    </row>
    <row r="185" spans="1:7" hidden="1">
      <c r="A185" s="753">
        <v>42293</v>
      </c>
      <c r="B185" s="754">
        <v>2015</v>
      </c>
    </row>
    <row r="186" spans="1:7" hidden="1">
      <c r="A186" s="753">
        <v>42325</v>
      </c>
      <c r="B186" s="754">
        <v>2015</v>
      </c>
      <c r="E186" s="755">
        <f>G169</f>
        <v>0</v>
      </c>
    </row>
    <row r="187" spans="1:7" hidden="1">
      <c r="A187" s="753">
        <v>42357</v>
      </c>
      <c r="B187" s="754">
        <v>2015</v>
      </c>
      <c r="E187" s="755">
        <f>Extranjeros!I169</f>
        <v>2086399.8</v>
      </c>
    </row>
    <row r="188" spans="1:7" hidden="1"/>
    <row r="189" spans="1:7" hidden="1"/>
    <row r="190" spans="1:7" hidden="1">
      <c r="C190" s="755">
        <f>D169</f>
        <v>0</v>
      </c>
    </row>
    <row r="191" spans="1:7" hidden="1">
      <c r="C191" s="755">
        <f>F169</f>
        <v>0</v>
      </c>
    </row>
    <row r="192" spans="1:7" hidden="1">
      <c r="B192" s="768" t="s">
        <v>257</v>
      </c>
      <c r="C192" s="769">
        <v>1182451.3181818181</v>
      </c>
      <c r="D192" s="770">
        <v>-60228.581818181789</v>
      </c>
      <c r="E192" s="771">
        <v>-4.8466690270102419E-2</v>
      </c>
      <c r="F192" s="770">
        <v>-70315.634199131979</v>
      </c>
      <c r="G192" s="771">
        <v>-5.6128263972396009E-2</v>
      </c>
    </row>
    <row r="193" spans="2:7" hidden="1">
      <c r="B193" s="768" t="s">
        <v>6</v>
      </c>
      <c r="C193" s="769">
        <v>838898.27272727271</v>
      </c>
      <c r="D193" s="770">
        <v>-39817.827272727271</v>
      </c>
      <c r="E193" s="771">
        <v>-4.5313642566384371E-2</v>
      </c>
      <c r="F193" s="770">
        <v>-33081.632034632261</v>
      </c>
      <c r="G193" s="771">
        <v>-3.793852570910472E-2</v>
      </c>
    </row>
    <row r="194" spans="2:7" ht="25" hidden="1">
      <c r="B194" s="768" t="s">
        <v>262</v>
      </c>
      <c r="C194" s="769">
        <v>1265206.5909090908</v>
      </c>
      <c r="D194" s="770">
        <v>-39568.309090909082</v>
      </c>
      <c r="E194" s="771">
        <v>-3.032577427026617E-2</v>
      </c>
      <c r="F194" s="770">
        <v>-19298.313852809137</v>
      </c>
      <c r="G194" s="771">
        <v>-1.5023931618529995E-2</v>
      </c>
    </row>
    <row r="195" spans="2:7" ht="25" hidden="1">
      <c r="B195" s="768" t="s">
        <v>255</v>
      </c>
      <c r="C195" s="769">
        <v>2404802.2727272729</v>
      </c>
      <c r="D195" s="770">
        <v>-30988.777272726875</v>
      </c>
      <c r="E195" s="771">
        <v>-1.2722264199438116E-2</v>
      </c>
      <c r="F195" s="770">
        <v>-6135.9653679672629</v>
      </c>
      <c r="G195" s="771">
        <v>-2.5450529055505156E-3</v>
      </c>
    </row>
    <row r="196" spans="2:7" hidden="1">
      <c r="B196" s="768" t="s">
        <v>252</v>
      </c>
      <c r="C196" s="769">
        <v>1843318.0454545454</v>
      </c>
      <c r="D196" s="770">
        <v>-18404.704545454588</v>
      </c>
      <c r="E196" s="771">
        <v>-9.8858460774863266E-3</v>
      </c>
      <c r="F196" s="770">
        <v>1251.2835497853812</v>
      </c>
      <c r="G196" s="771">
        <v>6.7928241020509539E-4</v>
      </c>
    </row>
    <row r="197" spans="2:7" hidden="1">
      <c r="B197" s="768" t="s">
        <v>264</v>
      </c>
      <c r="C197" s="769">
        <v>986505.27272727271</v>
      </c>
      <c r="D197" s="770">
        <v>-15255.27727272734</v>
      </c>
      <c r="E197" s="771">
        <v>-1.5228466795510487E-2</v>
      </c>
      <c r="F197" s="770">
        <v>10463.367965367739</v>
      </c>
      <c r="G197" s="771">
        <v>1.0720203624781988E-2</v>
      </c>
    </row>
    <row r="198" spans="2:7" ht="25" hidden="1">
      <c r="B198" s="768" t="s">
        <v>266</v>
      </c>
      <c r="C198" s="769">
        <v>259227.90909090909</v>
      </c>
      <c r="D198" s="770">
        <v>-14141.190909090888</v>
      </c>
      <c r="E198" s="771">
        <v>-5.1729295334004055E-2</v>
      </c>
      <c r="F198" s="770">
        <v>-5845.281385281909</v>
      </c>
      <c r="G198" s="771">
        <v>-2.2051575169790505E-2</v>
      </c>
    </row>
    <row r="199" spans="2:7" hidden="1">
      <c r="B199" s="768" t="s">
        <v>256</v>
      </c>
      <c r="C199" s="769">
        <v>720481.04545454541</v>
      </c>
      <c r="D199" s="770">
        <v>-10568.954545454588</v>
      </c>
      <c r="E199" s="771">
        <v>-1.4457225286169995E-2</v>
      </c>
      <c r="F199" s="770">
        <v>2409.1406926404452</v>
      </c>
      <c r="G199" s="771">
        <v>3.3550131632558156E-3</v>
      </c>
    </row>
    <row r="200" spans="2:7" hidden="1">
      <c r="B200" s="768" t="s">
        <v>261</v>
      </c>
      <c r="C200" s="769">
        <v>764879.95454545459</v>
      </c>
      <c r="D200" s="770">
        <v>-8272.7454545453656</v>
      </c>
      <c r="E200" s="771">
        <v>-1.0700014957647275E-2</v>
      </c>
      <c r="F200" s="770">
        <v>15993.335497835535</v>
      </c>
      <c r="G200" s="771">
        <v>2.1356150705663213E-2</v>
      </c>
    </row>
    <row r="201" spans="2:7" hidden="1">
      <c r="B201" s="768" t="s">
        <v>267</v>
      </c>
      <c r="C201" s="769">
        <v>321121.68181818182</v>
      </c>
      <c r="D201" s="770">
        <v>-7988.6181818181649</v>
      </c>
      <c r="E201" s="771">
        <v>-2.4273376378126654E-2</v>
      </c>
      <c r="F201" s="770">
        <v>-9518.6038961041486</v>
      </c>
      <c r="G201" s="771">
        <v>-2.8788397262423771E-2</v>
      </c>
    </row>
    <row r="202" spans="2:7" ht="25" hidden="1">
      <c r="B202" s="768" t="s">
        <v>263</v>
      </c>
      <c r="C202" s="769">
        <v>1108352.1818181819</v>
      </c>
      <c r="D202" s="770">
        <v>-4101.9681818180252</v>
      </c>
      <c r="E202" s="771">
        <v>-3.6873143776918749E-3</v>
      </c>
      <c r="F202" s="770">
        <v>8517.3722943719476</v>
      </c>
      <c r="G202" s="771">
        <v>7.7442286974529484E-3</v>
      </c>
    </row>
    <row r="203" spans="2:7" hidden="1">
      <c r="B203" s="768" t="s">
        <v>258</v>
      </c>
      <c r="C203" s="769">
        <v>507535.40909090912</v>
      </c>
      <c r="D203" s="770">
        <v>-2314.5909090908826</v>
      </c>
      <c r="E203" s="771">
        <v>-4.5397487674627701E-3</v>
      </c>
      <c r="F203" s="770">
        <v>16687.599567099125</v>
      </c>
      <c r="G203" s="771">
        <v>3.3997502368989574E-2</v>
      </c>
    </row>
    <row r="204" spans="2:7" hidden="1">
      <c r="B204" s="768" t="s">
        <v>260</v>
      </c>
      <c r="C204" s="769">
        <v>97511.227272727279</v>
      </c>
      <c r="D204" s="770">
        <v>-935.12272727272648</v>
      </c>
      <c r="E204" s="771">
        <v>-9.4988054638158737E-3</v>
      </c>
      <c r="F204" s="770">
        <v>203.03679653677682</v>
      </c>
      <c r="G204" s="771">
        <v>2.0865334720869821E-3</v>
      </c>
    </row>
    <row r="205" spans="2:7" hidden="1">
      <c r="B205" s="768" t="s">
        <v>259</v>
      </c>
      <c r="C205" s="769">
        <v>320951.31818181818</v>
      </c>
      <c r="D205" s="770">
        <v>-237.68181818182347</v>
      </c>
      <c r="E205" s="771">
        <v>-7.4000609666524664E-4</v>
      </c>
      <c r="F205" s="770">
        <v>-2572.5865800868487</v>
      </c>
      <c r="G205" s="771">
        <v>-7.951766599689547E-3</v>
      </c>
    </row>
    <row r="206" spans="2:7" hidden="1">
      <c r="B206" s="768" t="s">
        <v>251</v>
      </c>
      <c r="C206" s="769">
        <v>18943.31818181818</v>
      </c>
      <c r="D206" s="770">
        <v>-147.13181818182056</v>
      </c>
      <c r="E206" s="771">
        <v>-7.7070900990715563E-3</v>
      </c>
      <c r="F206" s="770">
        <v>-416.34848484852046</v>
      </c>
      <c r="G206" s="771">
        <v>-2.1505973838143899E-2</v>
      </c>
    </row>
    <row r="207" spans="2:7" ht="25" hidden="1">
      <c r="B207" s="768" t="s">
        <v>269</v>
      </c>
      <c r="C207" s="769">
        <v>3254.7727272727275</v>
      </c>
      <c r="D207" s="770">
        <v>-102.87727272727261</v>
      </c>
      <c r="E207" s="771">
        <v>-3.0639665458660814E-2</v>
      </c>
      <c r="F207" s="770">
        <v>-82.179653679652347</v>
      </c>
      <c r="G207" s="771">
        <v>-2.4627158046587994E-2</v>
      </c>
    </row>
    <row r="208" spans="2:7" ht="25" hidden="1">
      <c r="B208" s="768" t="s">
        <v>253</v>
      </c>
      <c r="C208" s="769">
        <v>34150.13636363636</v>
      </c>
      <c r="D208" s="770">
        <v>-95.163636363642581</v>
      </c>
      <c r="E208" s="771">
        <v>-2.7788816673716132E-3</v>
      </c>
      <c r="F208" s="770">
        <v>-848.95887445884</v>
      </c>
      <c r="G208" s="771">
        <v>-2.4256594882909432E-2</v>
      </c>
    </row>
    <row r="209" spans="2:7" ht="25" hidden="1">
      <c r="B209" s="768" t="s">
        <v>254</v>
      </c>
      <c r="C209" s="769">
        <v>142818.72727272726</v>
      </c>
      <c r="D209" s="770">
        <v>-46.572727272723569</v>
      </c>
      <c r="E209" s="771">
        <v>-3.2599047685288873E-4</v>
      </c>
      <c r="F209" s="770">
        <v>2408.8701298702508</v>
      </c>
      <c r="G209" s="771">
        <v>1.7155990176810798E-2</v>
      </c>
    </row>
    <row r="210" spans="2:7" ht="37.5" hidden="1">
      <c r="B210" s="768" t="s">
        <v>268</v>
      </c>
      <c r="C210" s="769">
        <v>41531.090909090912</v>
      </c>
      <c r="D210" s="770">
        <v>-21.259090909086808</v>
      </c>
      <c r="E210" s="771">
        <v>-5.1162186757391925E-4</v>
      </c>
      <c r="F210" s="770">
        <v>-782.52813852818508</v>
      </c>
      <c r="G210" s="771">
        <v>-1.8493528942715609E-2</v>
      </c>
    </row>
    <row r="211" spans="2:7" hidden="1">
      <c r="B211" s="768" t="s">
        <v>250</v>
      </c>
      <c r="C211" s="769">
        <v>71747.590909090912</v>
      </c>
      <c r="D211" s="770">
        <v>840.39090909091465</v>
      </c>
      <c r="E211" s="771">
        <v>1.1851982719539356E-2</v>
      </c>
      <c r="F211" s="770">
        <v>1534.7337662338105</v>
      </c>
      <c r="G211" s="771">
        <v>2.1858301010471592E-2</v>
      </c>
    </row>
    <row r="212" spans="2:7" hidden="1">
      <c r="B212" s="768" t="s">
        <v>265</v>
      </c>
      <c r="C212" s="769">
        <v>1613922.2272727273</v>
      </c>
      <c r="D212" s="770">
        <v>11767.077272727154</v>
      </c>
      <c r="E212" s="771">
        <v>7.3445304424650804E-3</v>
      </c>
      <c r="F212" s="770">
        <v>96684.655844153604</v>
      </c>
      <c r="G212" s="771">
        <v>6.3724137646498535E-2</v>
      </c>
    </row>
    <row r="213" spans="2:7" hidden="1">
      <c r="B213" s="779" t="s">
        <v>270</v>
      </c>
      <c r="C213" s="780">
        <v>14547610.363636363</v>
      </c>
      <c r="D213" s="781">
        <v>-240629.8863636367</v>
      </c>
      <c r="E213" s="782">
        <v>-1.6271705239819689E-2</v>
      </c>
      <c r="F213" s="781">
        <v>7255.3636363632977</v>
      </c>
      <c r="G213" s="782">
        <v>4.9898118968649818E-4</v>
      </c>
    </row>
    <row r="214" spans="2:7" hidden="1"/>
    <row r="215" spans="2:7" hidden="1"/>
    <row r="216" spans="2:7" hidden="1"/>
    <row r="217" spans="2:7" hidden="1"/>
    <row r="218" spans="2:7" hidden="1"/>
    <row r="219" spans="2:7" hidden="1"/>
    <row r="220" spans="2:7" hidden="1"/>
    <row r="221" spans="2:7" hidden="1"/>
    <row r="222" spans="2:7" hidden="1"/>
    <row r="224" spans="2:7">
      <c r="C224" s="754"/>
      <c r="D224" s="754"/>
      <c r="E224" s="754"/>
      <c r="F224" s="754"/>
      <c r="G224" s="803"/>
    </row>
  </sheetData>
  <mergeCells count="11">
    <mergeCell ref="B3:G3"/>
    <mergeCell ref="B4:G4"/>
    <mergeCell ref="B5:B7"/>
    <mergeCell ref="C5:C7"/>
    <mergeCell ref="D5:E6"/>
    <mergeCell ref="F5:G6"/>
    <mergeCell ref="I5:I6"/>
    <mergeCell ref="B35:G35"/>
    <mergeCell ref="B44:B46"/>
    <mergeCell ref="C44:C46"/>
    <mergeCell ref="D44:E45"/>
  </mergeCells>
  <phoneticPr fontId="101" type="noConversion"/>
  <conditionalFormatting sqref="L8:L29">
    <cfRule type="cellIs" dxfId="69" priority="31" operator="equal">
      <formula>0</formula>
    </cfRule>
    <cfRule type="cellIs" dxfId="68" priority="40" operator="equal">
      <formula>"e8"</formula>
    </cfRule>
  </conditionalFormatting>
  <conditionalFormatting sqref="L8:L29">
    <cfRule type="cellIs" dxfId="67" priority="27" operator="between">
      <formula>-0.00001</formula>
      <formula>0.00001</formula>
    </cfRule>
    <cfRule type="cellIs" dxfId="66" priority="32" operator="equal">
      <formula>0</formula>
    </cfRule>
    <cfRule type="cellIs" dxfId="65" priority="36" operator="equal">
      <formula>E$8</formula>
    </cfRule>
    <cfRule type="cellIs" dxfId="64" priority="37" operator="equal">
      <formula>"E$8"</formula>
    </cfRule>
    <cfRule type="cellIs" dxfId="63" priority="38" operator="equal">
      <formula>"E$8"</formula>
    </cfRule>
    <cfRule type="cellIs" dxfId="62" priority="39" operator="equal">
      <formula>#REF!</formula>
    </cfRule>
  </conditionalFormatting>
  <conditionalFormatting sqref="K8">
    <cfRule type="cellIs" dxfId="61" priority="28" operator="equal">
      <formula>E8</formula>
    </cfRule>
    <cfRule type="cellIs" dxfId="60" priority="29" operator="equal">
      <formula>E8</formula>
    </cfRule>
    <cfRule type="cellIs" dxfId="59" priority="33" operator="equal">
      <formula>$E$8</formula>
    </cfRule>
    <cfRule type="cellIs" dxfId="58" priority="34" operator="equal">
      <formula>#REF!</formula>
    </cfRule>
    <cfRule type="cellIs" dxfId="57" priority="35" operator="equal">
      <formula>#REF!</formula>
    </cfRule>
  </conditionalFormatting>
  <conditionalFormatting sqref="N8:N29">
    <cfRule type="cellIs" dxfId="56" priority="30" operator="equal">
      <formula>0</formula>
    </cfRule>
  </conditionalFormatting>
  <conditionalFormatting sqref="N8:N29">
    <cfRule type="cellIs" dxfId="55" priority="23" operator="between">
      <formula>-0.00009</formula>
      <formula>0.00009</formula>
    </cfRule>
    <cfRule type="cellIs" dxfId="54" priority="24" operator="between">
      <formula>-0.00002</formula>
      <formula>0.00002</formula>
    </cfRule>
    <cfRule type="cellIs" dxfId="53" priority="25" operator="between">
      <formula>-0.00001</formula>
      <formula>0.00001</formula>
    </cfRule>
    <cfRule type="cellIs" dxfId="52" priority="26" operator="between">
      <formula>-0.00001</formula>
      <formula>0.00001</formula>
    </cfRule>
  </conditionalFormatting>
  <conditionalFormatting sqref="L8:L29">
    <cfRule type="cellIs" dxfId="51" priority="22" operator="between">
      <formula>-0.00009</formula>
      <formula>0.00009</formula>
    </cfRule>
  </conditionalFormatting>
  <conditionalFormatting sqref="C37">
    <cfRule type="cellIs" dxfId="50" priority="21" operator="equal">
      <formula>C29</formula>
    </cfRule>
  </conditionalFormatting>
  <conditionalFormatting sqref="C40">
    <cfRule type="cellIs" dxfId="49" priority="18" operator="between">
      <formula>-0.9</formula>
      <formula>0.9</formula>
    </cfRule>
    <cfRule type="cellIs" dxfId="48" priority="19" operator="between">
      <formula>-0.9</formula>
      <formula>0.9</formula>
    </cfRule>
    <cfRule type="cellIs" dxfId="47" priority="20" operator="equal">
      <formula>C29</formula>
    </cfRule>
  </conditionalFormatting>
  <conditionalFormatting sqref="C39">
    <cfRule type="cellIs" dxfId="46" priority="17" operator="equal">
      <formula>C34</formula>
    </cfRule>
  </conditionalFormatting>
  <conditionalFormatting sqref="F37">
    <cfRule type="cellIs" dxfId="45" priority="16" operator="equal">
      <formula>F29</formula>
    </cfRule>
  </conditionalFormatting>
  <conditionalFormatting sqref="F39">
    <cfRule type="cellIs" dxfId="44" priority="15" operator="equal">
      <formula>F34</formula>
    </cfRule>
  </conditionalFormatting>
  <conditionalFormatting sqref="F40">
    <cfRule type="cellIs" dxfId="43" priority="12" operator="between">
      <formula>-0.9</formula>
      <formula>0.9</formula>
    </cfRule>
    <cfRule type="cellIs" dxfId="42" priority="13" operator="between">
      <formula>-0.9</formula>
      <formula>0.9</formula>
    </cfRule>
    <cfRule type="cellIs" dxfId="41" priority="14" operator="equal">
      <formula>F29</formula>
    </cfRule>
  </conditionalFormatting>
  <conditionalFormatting sqref="D37">
    <cfRule type="cellIs" dxfId="40" priority="11" operator="equal">
      <formula>D29</formula>
    </cfRule>
  </conditionalFormatting>
  <conditionalFormatting sqref="D39">
    <cfRule type="cellIs" dxfId="39" priority="9" operator="equal">
      <formula>D34</formula>
    </cfRule>
    <cfRule type="cellIs" dxfId="38" priority="10" operator="equal">
      <formula>D34</formula>
    </cfRule>
  </conditionalFormatting>
  <conditionalFormatting sqref="D40">
    <cfRule type="cellIs" dxfId="37" priority="6" operator="between">
      <formula>-0.9</formula>
      <formula>0.9</formula>
    </cfRule>
    <cfRule type="cellIs" dxfId="36" priority="7" operator="between">
      <formula>-0.9</formula>
      <formula>0.9</formula>
    </cfRule>
    <cfRule type="cellIs" dxfId="35" priority="8" operator="equal">
      <formula>D29</formula>
    </cfRule>
  </conditionalFormatting>
  <conditionalFormatting sqref="E37">
    <cfRule type="cellIs" dxfId="34" priority="5" operator="equal">
      <formula>$E$29</formula>
    </cfRule>
  </conditionalFormatting>
  <conditionalFormatting sqref="E39">
    <cfRule type="cellIs" dxfId="33" priority="4" operator="equal">
      <formula>$E$34</formula>
    </cfRule>
  </conditionalFormatting>
  <conditionalFormatting sqref="G37">
    <cfRule type="cellIs" dxfId="32" priority="3" operator="equal">
      <formula>$E$29</formula>
    </cfRule>
  </conditionalFormatting>
  <conditionalFormatting sqref="G39">
    <cfRule type="cellIs" dxfId="31" priority="2" operator="equal">
      <formula>$E$34</formula>
    </cfRule>
  </conditionalFormatting>
  <conditionalFormatting sqref="L8:L29">
    <cfRule type="cellIs" dxfId="30" priority="1" operator="between">
      <formula>0</formula>
      <formula>0</formula>
    </cfRule>
  </conditionalFormatting>
  <printOptions horizontalCentered="1" verticalCentered="1"/>
  <pageMargins left="0.39370078740157483" right="0.39370078740157483" top="0.19685039370078741" bottom="0.19685039370078741" header="0" footer="0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8193" r:id="rId4">
          <objectPr defaultSize="0" autoPict="0" r:id="rId5">
            <anchor moveWithCells="1" sizeWithCells="1">
              <from>
                <xdr:col>6</xdr:col>
                <xdr:colOff>292100</xdr:colOff>
                <xdr:row>23</xdr:row>
                <xdr:rowOff>25400</xdr:rowOff>
              </from>
              <to>
                <xdr:col>6</xdr:col>
                <xdr:colOff>336550</xdr:colOff>
                <xdr:row>23</xdr:row>
                <xdr:rowOff>25400</xdr:rowOff>
              </to>
            </anchor>
          </objectPr>
        </oleObject>
      </mc:Choice>
      <mc:Fallback>
        <oleObject progId="Excel.Chart.8" shapeId="8193" r:id="rId4"/>
      </mc:Fallback>
    </mc:AlternateContent>
    <mc:AlternateContent xmlns:mc="http://schemas.openxmlformats.org/markup-compatibility/2006">
      <mc:Choice Requires="x14">
        <oleObject progId="Excel.Chart.8" shapeId="8194" r:id="rId6">
          <objectPr defaultSize="0" autoPict="0" r:id="rId5">
            <anchor moveWithCells="1" sizeWithCells="1">
              <from>
                <xdr:col>6</xdr:col>
                <xdr:colOff>292100</xdr:colOff>
                <xdr:row>23</xdr:row>
                <xdr:rowOff>25400</xdr:rowOff>
              </from>
              <to>
                <xdr:col>6</xdr:col>
                <xdr:colOff>336550</xdr:colOff>
                <xdr:row>23</xdr:row>
                <xdr:rowOff>25400</xdr:rowOff>
              </to>
            </anchor>
          </objectPr>
        </oleObject>
      </mc:Choice>
      <mc:Fallback>
        <oleObject progId="Excel.Chart.8" shapeId="8194" r:id="rId6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261"/>
  <sheetViews>
    <sheetView showGridLines="0" zoomScaleNormal="100" workbookViewId="0">
      <selection activeCell="B2" sqref="B2:G2"/>
    </sheetView>
  </sheetViews>
  <sheetFormatPr baseColWidth="10" defaultColWidth="11.453125" defaultRowHeight="14.5"/>
  <cols>
    <col min="1" max="1" width="11.453125" style="804"/>
    <col min="2" max="2" width="9.81640625" style="805" customWidth="1"/>
    <col min="3" max="3" width="36.1796875" style="806" customWidth="1"/>
    <col min="4" max="4" width="15.81640625" style="806" customWidth="1"/>
    <col min="5" max="5" width="15.453125" style="807" customWidth="1"/>
    <col min="6" max="6" width="12.7265625" style="806" customWidth="1"/>
    <col min="7" max="7" width="11.453125" style="806"/>
    <col min="8" max="14" width="11.453125" style="1208"/>
    <col min="15" max="16384" width="11.453125" style="804"/>
  </cols>
  <sheetData>
    <row r="1" spans="1:13" ht="34.9" customHeight="1">
      <c r="C1" s="805"/>
    </row>
    <row r="2" spans="1:13" ht="44.5" customHeight="1">
      <c r="B2" s="1467" t="s">
        <v>274</v>
      </c>
      <c r="C2" s="1468"/>
      <c r="D2" s="1468"/>
      <c r="E2" s="1468"/>
      <c r="F2" s="1468"/>
      <c r="G2" s="1469"/>
    </row>
    <row r="3" spans="1:13" ht="19.149999999999999" customHeight="1">
      <c r="B3" s="808"/>
      <c r="C3" s="809"/>
      <c r="D3" s="809"/>
      <c r="E3" s="809"/>
      <c r="F3" s="809"/>
      <c r="G3" s="809"/>
    </row>
    <row r="4" spans="1:13" ht="25.5" customHeight="1">
      <c r="B4" s="1470"/>
      <c r="C4" s="1471"/>
      <c r="D4" s="1474">
        <v>43525</v>
      </c>
      <c r="E4" s="1474">
        <v>43891</v>
      </c>
      <c r="F4" s="1476" t="s">
        <v>275</v>
      </c>
      <c r="G4" s="1477"/>
    </row>
    <row r="5" spans="1:13" ht="29.25" customHeight="1">
      <c r="B5" s="1472"/>
      <c r="C5" s="1473"/>
      <c r="D5" s="1475"/>
      <c r="E5" s="1475"/>
      <c r="F5" s="810" t="s">
        <v>109</v>
      </c>
      <c r="G5" s="810" t="s">
        <v>276</v>
      </c>
      <c r="J5" s="1209" t="s">
        <v>277</v>
      </c>
      <c r="K5" s="1209" t="s">
        <v>278</v>
      </c>
    </row>
    <row r="6" spans="1:13" ht="39.75" customHeight="1">
      <c r="B6" s="811"/>
      <c r="C6" s="812" t="s">
        <v>279</v>
      </c>
      <c r="D6" s="813">
        <v>333138.76</v>
      </c>
      <c r="E6" s="813">
        <v>349202</v>
      </c>
      <c r="F6" s="813">
        <f>E6-D6</f>
        <v>16063.239999999991</v>
      </c>
      <c r="G6" s="814">
        <f>E6/D6-1</f>
        <v>4.8217865732585352E-2</v>
      </c>
      <c r="I6" s="1211" t="s">
        <v>279</v>
      </c>
      <c r="J6" s="1212">
        <f t="shared" ref="J6:K8" si="0">D6/D$9</f>
        <v>0.13205081079158729</v>
      </c>
      <c r="K6" s="1212">
        <f t="shared" si="0"/>
        <v>0.13546733246487838</v>
      </c>
      <c r="L6" s="1211"/>
    </row>
    <row r="7" spans="1:13" ht="39.75" customHeight="1">
      <c r="B7" s="811"/>
      <c r="C7" s="812" t="s">
        <v>280</v>
      </c>
      <c r="D7" s="813">
        <v>1486403.19</v>
      </c>
      <c r="E7" s="813">
        <v>1538571</v>
      </c>
      <c r="F7" s="813">
        <f>E7-D7</f>
        <v>52167.810000000056</v>
      </c>
      <c r="G7" s="814">
        <f>E7/D7-1</f>
        <v>3.5096675216365725E-2</v>
      </c>
      <c r="I7" s="1211" t="s">
        <v>280</v>
      </c>
      <c r="J7" s="1212">
        <f t="shared" si="0"/>
        <v>0.58918615895280912</v>
      </c>
      <c r="K7" s="1212">
        <f t="shared" si="0"/>
        <v>0.59686401904290476</v>
      </c>
      <c r="L7" s="1211"/>
    </row>
    <row r="8" spans="1:13" ht="28.5" customHeight="1">
      <c r="A8" s="815"/>
      <c r="B8" s="811"/>
      <c r="C8" s="812" t="s">
        <v>281</v>
      </c>
      <c r="D8" s="813">
        <v>703265.42</v>
      </c>
      <c r="E8" s="813">
        <v>689985</v>
      </c>
      <c r="F8" s="813">
        <f>E8-D8</f>
        <v>-13280.420000000042</v>
      </c>
      <c r="G8" s="814">
        <f>E8/D8-1</f>
        <v>-1.8883937162728737E-2</v>
      </c>
      <c r="I8" s="1211" t="s">
        <v>281</v>
      </c>
      <c r="J8" s="1212">
        <f t="shared" si="0"/>
        <v>0.27876302629176553</v>
      </c>
      <c r="K8" s="1212">
        <f t="shared" si="0"/>
        <v>0.26766864849221689</v>
      </c>
      <c r="L8" s="1211"/>
    </row>
    <row r="9" spans="1:13" ht="39.75" customHeight="1">
      <c r="B9" s="816"/>
      <c r="C9" s="817" t="s">
        <v>282</v>
      </c>
      <c r="D9" s="818">
        <v>2522807.38</v>
      </c>
      <c r="E9" s="818">
        <v>2577758</v>
      </c>
      <c r="F9" s="818">
        <f>E9-D9</f>
        <v>54950.620000000112</v>
      </c>
      <c r="G9" s="819">
        <f>E9/D9-1</f>
        <v>2.1781536091748821E-2</v>
      </c>
      <c r="H9" s="1210">
        <f>SUM(D6:D8)</f>
        <v>2522807.37</v>
      </c>
      <c r="I9" s="1213">
        <f>SUM(E6:E8)</f>
        <v>2577758</v>
      </c>
      <c r="J9" s="1212">
        <f>SUM(J6:J8)</f>
        <v>0.99999999603616196</v>
      </c>
      <c r="K9" s="1212">
        <f>SUM(K6:K8)</f>
        <v>1</v>
      </c>
      <c r="L9" s="1213">
        <f>SUM(F6:F8)</f>
        <v>54950.630000000005</v>
      </c>
      <c r="M9" s="1210"/>
    </row>
    <row r="10" spans="1:13" ht="15.65" hidden="1" customHeight="1">
      <c r="D10" s="807">
        <f>SUM(D6:D8)</f>
        <v>2522807.37</v>
      </c>
      <c r="E10" s="807">
        <v>2262409</v>
      </c>
      <c r="F10" s="807">
        <f>E9-D9</f>
        <v>54950.620000000112</v>
      </c>
      <c r="I10" s="1211"/>
      <c r="J10" s="1211"/>
      <c r="K10" s="1211"/>
      <c r="L10" s="1211"/>
    </row>
    <row r="11" spans="1:13" hidden="1">
      <c r="E11" s="806"/>
      <c r="I11" s="1211"/>
      <c r="J11" s="1211"/>
      <c r="K11" s="1211"/>
      <c r="L11" s="1211"/>
    </row>
    <row r="12" spans="1:13" hidden="1">
      <c r="D12" s="807">
        <f>SUM(D6:D8)</f>
        <v>2522807.37</v>
      </c>
      <c r="E12" s="807">
        <f>SUM(E6:E8)</f>
        <v>2577758</v>
      </c>
      <c r="F12" s="807">
        <f>D12-E12</f>
        <v>-54950.629999999888</v>
      </c>
      <c r="I12" s="1211"/>
      <c r="J12" s="1211"/>
      <c r="K12" s="1211"/>
      <c r="L12" s="1211"/>
    </row>
    <row r="13" spans="1:13">
      <c r="I13" s="1211"/>
      <c r="J13" s="1214"/>
      <c r="K13" s="1214">
        <f>SUM(K6:K8)</f>
        <v>1</v>
      </c>
      <c r="L13" s="1211"/>
    </row>
    <row r="14" spans="1:13" ht="25.4" customHeight="1"/>
    <row r="15" spans="1:13" ht="31.15" customHeight="1">
      <c r="J15" s="1210"/>
    </row>
    <row r="17" spans="10:10" ht="10.5" customHeight="1"/>
    <row r="18" spans="10:10" ht="10.5" customHeight="1"/>
    <row r="19" spans="10:10" ht="10.5" customHeight="1"/>
    <row r="20" spans="10:10" ht="10.5" customHeight="1"/>
    <row r="21" spans="10:10" ht="10.5" customHeight="1"/>
    <row r="22" spans="10:10" ht="10.5" customHeight="1"/>
    <row r="23" spans="10:10" ht="10.5" customHeight="1"/>
    <row r="24" spans="10:10" ht="10.5" customHeight="1"/>
    <row r="25" spans="10:10" ht="10.5" customHeight="1">
      <c r="J25" s="1208" t="s">
        <v>283</v>
      </c>
    </row>
    <row r="26" spans="10:10" ht="10.5" customHeight="1"/>
    <row r="27" spans="10:10" ht="10.5" customHeight="1"/>
    <row r="28" spans="10:10" ht="10.5" customHeight="1"/>
    <row r="29" spans="10:10" ht="10.5" customHeight="1"/>
    <row r="30" spans="10:10" ht="10.5" customHeight="1"/>
    <row r="31" spans="10:10" ht="10.5" customHeight="1"/>
    <row r="32" spans="10:10" ht="10.5" customHeight="1"/>
    <row r="33" spans="3:3" ht="10.5" customHeight="1"/>
    <row r="34" spans="3:3" ht="10.5" customHeight="1"/>
    <row r="35" spans="3:3" ht="10.5" customHeight="1"/>
    <row r="36" spans="3:3" ht="10.5" customHeight="1"/>
    <row r="37" spans="3:3" ht="25" customHeight="1"/>
    <row r="38" spans="3:3" hidden="1"/>
    <row r="39" spans="3:3" hidden="1"/>
    <row r="40" spans="3:3" hidden="1"/>
    <row r="41" spans="3:3" hidden="1"/>
    <row r="42" spans="3:3" hidden="1">
      <c r="C42" s="820"/>
    </row>
    <row r="43" spans="3:3" hidden="1"/>
    <row r="44" spans="3:3" hidden="1"/>
    <row r="45" spans="3:3" hidden="1"/>
    <row r="46" spans="3:3" hidden="1"/>
    <row r="47" spans="3:3" hidden="1"/>
    <row r="48" spans="3:3" hidden="1"/>
    <row r="49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1:5" hidden="1"/>
    <row r="178" spans="1:5" hidden="1"/>
    <row r="179" spans="1:5" hidden="1"/>
    <row r="180" spans="1:5">
      <c r="A180" s="1215"/>
      <c r="B180" s="1216"/>
      <c r="C180" s="1217"/>
    </row>
    <row r="181" spans="1:5" hidden="1">
      <c r="A181" s="1215"/>
      <c r="B181" s="1216"/>
      <c r="C181" s="1217"/>
    </row>
    <row r="182" spans="1:5" hidden="1">
      <c r="A182" s="1215"/>
      <c r="B182" s="1216"/>
      <c r="C182" s="1217"/>
    </row>
    <row r="183" spans="1:5" hidden="1">
      <c r="A183" s="1215"/>
      <c r="B183" s="1216"/>
      <c r="C183" s="1217"/>
    </row>
    <row r="184" spans="1:5" hidden="1">
      <c r="A184" s="1215"/>
      <c r="B184" s="1216"/>
      <c r="C184" s="1217"/>
    </row>
    <row r="185" spans="1:5" hidden="1">
      <c r="A185" s="1215"/>
      <c r="B185" s="1216"/>
      <c r="C185" s="1217"/>
    </row>
    <row r="186" spans="1:5" hidden="1">
      <c r="A186" s="1215"/>
      <c r="B186" s="1216"/>
      <c r="C186" s="1217"/>
      <c r="E186" s="807">
        <f>G169</f>
        <v>0</v>
      </c>
    </row>
    <row r="187" spans="1:5" hidden="1">
      <c r="A187" s="1215"/>
      <c r="B187" s="1216"/>
      <c r="C187" s="1217"/>
      <c r="E187" s="807">
        <f>Extranjeros!I169</f>
        <v>2086399.8</v>
      </c>
    </row>
    <row r="188" spans="1:5" hidden="1">
      <c r="A188" s="1215"/>
      <c r="B188" s="1216"/>
      <c r="C188" s="1217"/>
    </row>
    <row r="189" spans="1:5" hidden="1">
      <c r="A189" s="1215"/>
      <c r="B189" s="1216"/>
      <c r="C189" s="1217"/>
    </row>
    <row r="190" spans="1:5" hidden="1">
      <c r="A190" s="1215"/>
      <c r="B190" s="1216"/>
      <c r="C190" s="1217">
        <f>D169</f>
        <v>0</v>
      </c>
    </row>
    <row r="191" spans="1:5" hidden="1">
      <c r="A191" s="1215"/>
      <c r="B191" s="1216"/>
      <c r="C191" s="1217">
        <f>F169</f>
        <v>0</v>
      </c>
    </row>
    <row r="192" spans="1:5" hidden="1">
      <c r="A192" s="1215"/>
      <c r="B192" s="1216"/>
      <c r="C192" s="1217"/>
    </row>
    <row r="193" spans="1:3">
      <c r="A193" s="1215"/>
      <c r="B193" s="1216"/>
      <c r="C193" s="1217"/>
    </row>
    <row r="194" spans="1:3" hidden="1">
      <c r="A194" s="1215"/>
      <c r="B194" s="1216"/>
      <c r="C194" s="1217"/>
    </row>
    <row r="195" spans="1:3" hidden="1">
      <c r="A195" s="1215">
        <v>42005</v>
      </c>
      <c r="B195" s="1216">
        <v>2015</v>
      </c>
      <c r="C195" s="1217"/>
    </row>
    <row r="196" spans="1:3" hidden="1">
      <c r="A196" s="1218">
        <v>42037</v>
      </c>
      <c r="B196" s="1216">
        <v>2015</v>
      </c>
      <c r="C196" s="1217"/>
    </row>
    <row r="197" spans="1:3" hidden="1">
      <c r="A197" s="1215">
        <v>42006</v>
      </c>
      <c r="B197" s="1216">
        <v>2015</v>
      </c>
      <c r="C197" s="1217"/>
    </row>
    <row r="198" spans="1:3" hidden="1">
      <c r="A198" s="1218">
        <v>42038</v>
      </c>
      <c r="B198" s="1216">
        <v>2015</v>
      </c>
      <c r="C198" s="1217"/>
    </row>
    <row r="199" spans="1:3" hidden="1">
      <c r="A199" s="1215">
        <v>42007</v>
      </c>
      <c r="B199" s="1216">
        <v>2015</v>
      </c>
      <c r="C199" s="1217"/>
    </row>
    <row r="200" spans="1:3" hidden="1">
      <c r="A200" s="1218">
        <v>42039</v>
      </c>
      <c r="B200" s="1216">
        <v>2015</v>
      </c>
      <c r="C200" s="1217"/>
    </row>
    <row r="201" spans="1:3" hidden="1">
      <c r="A201" s="1215">
        <v>42008</v>
      </c>
      <c r="B201" s="1216">
        <v>2015</v>
      </c>
      <c r="C201" s="1217"/>
    </row>
    <row r="202" spans="1:3" hidden="1">
      <c r="A202" s="1218">
        <v>42040</v>
      </c>
      <c r="B202" s="1216">
        <v>2015</v>
      </c>
      <c r="C202" s="1217"/>
    </row>
    <row r="203" spans="1:3" hidden="1">
      <c r="A203" s="1215">
        <v>42009</v>
      </c>
      <c r="B203" s="1216">
        <v>2015</v>
      </c>
      <c r="C203" s="1217"/>
    </row>
    <row r="204" spans="1:3" hidden="1">
      <c r="A204" s="1218">
        <v>42041</v>
      </c>
      <c r="B204" s="1216">
        <v>2015</v>
      </c>
      <c r="C204" s="1217"/>
    </row>
    <row r="205" spans="1:3" hidden="1">
      <c r="A205" s="1215">
        <v>42010</v>
      </c>
      <c r="B205" s="1216">
        <v>2015</v>
      </c>
      <c r="C205" s="1217"/>
    </row>
    <row r="206" spans="1:3">
      <c r="A206" s="1218">
        <v>42042</v>
      </c>
      <c r="B206" s="1216">
        <v>2015</v>
      </c>
      <c r="C206" s="1217"/>
    </row>
    <row r="207" spans="1:3">
      <c r="A207" s="1215"/>
      <c r="B207" s="1216"/>
      <c r="C207" s="1217"/>
    </row>
    <row r="208" spans="1:3">
      <c r="A208" s="1215"/>
      <c r="B208" s="1216"/>
      <c r="C208" s="1217"/>
    </row>
    <row r="235" spans="2:7">
      <c r="B235" s="821"/>
      <c r="C235" s="822"/>
      <c r="D235" s="822"/>
      <c r="E235" s="823"/>
      <c r="F235" s="822"/>
      <c r="G235" s="822"/>
    </row>
    <row r="248" spans="2:7">
      <c r="B248" s="821"/>
      <c r="C248" s="822"/>
      <c r="D248" s="822"/>
      <c r="E248" s="823"/>
      <c r="F248" s="822"/>
      <c r="G248" s="822"/>
    </row>
    <row r="261" spans="2:7">
      <c r="B261" s="821"/>
      <c r="C261" s="822"/>
      <c r="D261" s="822"/>
      <c r="E261" s="823"/>
      <c r="F261" s="822"/>
      <c r="G261" s="822"/>
    </row>
  </sheetData>
  <mergeCells count="5">
    <mergeCell ref="B2:G2"/>
    <mergeCell ref="B4:C5"/>
    <mergeCell ref="D4:D5"/>
    <mergeCell ref="E4:E5"/>
    <mergeCell ref="F4:G4"/>
  </mergeCells>
  <phoneticPr fontId="101" type="noConversion"/>
  <printOptions horizontalCentered="1"/>
  <pageMargins left="0" right="0" top="0.59055118110236227" bottom="0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A485"/>
  <sheetViews>
    <sheetView showGridLines="0" topLeftCell="B3" zoomScaleNormal="100" workbookViewId="0">
      <selection activeCell="B4" sqref="B4:G4"/>
    </sheetView>
  </sheetViews>
  <sheetFormatPr baseColWidth="10" defaultColWidth="11.54296875" defaultRowHeight="12.5"/>
  <cols>
    <col min="1" max="1" width="0" style="49" hidden="1" customWidth="1"/>
    <col min="2" max="2" width="18" style="824" customWidth="1"/>
    <col min="3" max="3" width="17" style="825" customWidth="1"/>
    <col min="4" max="4" width="20.453125" style="825" customWidth="1"/>
    <col min="5" max="5" width="17.81640625" style="825" customWidth="1"/>
    <col min="6" max="6" width="14.54296875" style="825" customWidth="1"/>
    <col min="7" max="7" width="17.1796875" style="825" customWidth="1"/>
    <col min="8" max="8" width="13.1796875" style="49" customWidth="1"/>
    <col min="9" max="16384" width="11.54296875" style="49"/>
  </cols>
  <sheetData>
    <row r="1" spans="1:12" hidden="1"/>
    <row r="2" spans="1:12" ht="21.75" hidden="1" customHeight="1"/>
    <row r="3" spans="1:12" ht="18" customHeight="1">
      <c r="B3" s="1478" t="s">
        <v>201</v>
      </c>
      <c r="C3" s="1479"/>
      <c r="D3" s="1479"/>
      <c r="E3" s="1479"/>
      <c r="F3" s="1479"/>
      <c r="G3" s="1479"/>
      <c r="L3" s="826"/>
    </row>
    <row r="4" spans="1:12" s="278" customFormat="1" ht="15">
      <c r="B4" s="1478" t="s">
        <v>284</v>
      </c>
      <c r="C4" s="1478"/>
      <c r="D4" s="1478"/>
      <c r="E4" s="1478"/>
      <c r="F4" s="1478"/>
      <c r="G4" s="1478"/>
      <c r="L4" s="827"/>
    </row>
    <row r="5" spans="1:12" s="278" customFormat="1" ht="8.25" customHeight="1">
      <c r="B5" s="828"/>
      <c r="C5" s="829"/>
      <c r="D5" s="830"/>
      <c r="E5" s="830"/>
      <c r="F5" s="830"/>
      <c r="G5" s="830"/>
      <c r="L5" s="827"/>
    </row>
    <row r="6" spans="1:12" ht="25" customHeight="1">
      <c r="B6" s="831"/>
      <c r="C6" s="1480" t="s">
        <v>203</v>
      </c>
      <c r="D6" s="832" t="s">
        <v>107</v>
      </c>
      <c r="E6" s="833"/>
      <c r="F6" s="832" t="s">
        <v>285</v>
      </c>
      <c r="G6" s="833"/>
    </row>
    <row r="7" spans="1:12" ht="23.15" customHeight="1">
      <c r="B7" s="834"/>
      <c r="C7" s="1419"/>
      <c r="D7" s="835" t="s">
        <v>204</v>
      </c>
      <c r="E7" s="836" t="s">
        <v>205</v>
      </c>
      <c r="F7" s="837" t="s">
        <v>204</v>
      </c>
      <c r="G7" s="838" t="s">
        <v>205</v>
      </c>
    </row>
    <row r="8" spans="1:12" s="236" customFormat="1" ht="38.65" customHeight="1">
      <c r="B8" s="839" t="s">
        <v>11</v>
      </c>
      <c r="C8" s="659"/>
      <c r="D8" s="840"/>
      <c r="E8" s="841"/>
      <c r="F8" s="840"/>
      <c r="G8" s="841"/>
      <c r="H8" s="842"/>
      <c r="I8" s="843"/>
    </row>
    <row r="9" spans="1:12" s="236" customFormat="1" ht="15" hidden="1" customHeight="1">
      <c r="B9" s="844">
        <v>36800</v>
      </c>
      <c r="C9" s="659">
        <v>2586113.2999999998</v>
      </c>
      <c r="D9" s="840"/>
      <c r="E9" s="841"/>
      <c r="F9" s="840"/>
      <c r="G9" s="841"/>
      <c r="H9" s="842"/>
      <c r="I9" s="843"/>
    </row>
    <row r="10" spans="1:12" s="236" customFormat="1" ht="15" hidden="1" customHeight="1">
      <c r="B10" s="844">
        <v>36831</v>
      </c>
      <c r="C10" s="659">
        <v>2589274.9</v>
      </c>
      <c r="D10" s="840">
        <f>C10-C9</f>
        <v>3161.6000000000931</v>
      </c>
      <c r="E10" s="841">
        <f>C10/C9*100-100</f>
        <v>0.1222529577493674</v>
      </c>
      <c r="F10" s="840"/>
      <c r="G10" s="841"/>
      <c r="H10" s="842"/>
      <c r="I10" s="843"/>
    </row>
    <row r="11" spans="1:12" s="236" customFormat="1" ht="15" hidden="1" customHeight="1">
      <c r="B11" s="844">
        <v>36861</v>
      </c>
      <c r="C11" s="659">
        <v>2590594.2000000002</v>
      </c>
      <c r="D11" s="840">
        <f>C11-C10</f>
        <v>1319.3000000002794</v>
      </c>
      <c r="E11" s="841">
        <f>C11/C10*100-100</f>
        <v>5.0952488667775242E-2</v>
      </c>
      <c r="F11" s="840"/>
      <c r="G11" s="841"/>
      <c r="H11" s="842"/>
      <c r="I11" s="843"/>
    </row>
    <row r="12" spans="1:12" s="236" customFormat="1" ht="15" hidden="1" customHeight="1">
      <c r="A12" s="845" t="s">
        <v>206</v>
      </c>
      <c r="B12" s="846" t="s">
        <v>206</v>
      </c>
      <c r="C12" s="733"/>
      <c r="D12" s="847"/>
      <c r="E12" s="848"/>
      <c r="F12" s="847"/>
      <c r="G12" s="848"/>
      <c r="H12" s="842"/>
      <c r="I12" s="849"/>
      <c r="J12" s="850"/>
      <c r="K12" s="850"/>
    </row>
    <row r="13" spans="1:12" s="236" customFormat="1" ht="15" hidden="1" customHeight="1">
      <c r="A13" s="851">
        <v>36892</v>
      </c>
      <c r="B13" s="23">
        <v>2001</v>
      </c>
      <c r="C13" s="659">
        <v>2569344.04</v>
      </c>
      <c r="D13" s="840">
        <f>C13-C11</f>
        <v>-21250.160000000149</v>
      </c>
      <c r="E13" s="841">
        <f>C13/C11*100-100</f>
        <v>-0.82028130843495717</v>
      </c>
      <c r="F13" s="840"/>
      <c r="G13" s="841"/>
      <c r="H13" s="842"/>
      <c r="I13" s="843"/>
    </row>
    <row r="14" spans="1:12" s="236" customFormat="1" ht="15" hidden="1" customHeight="1">
      <c r="A14" s="851">
        <v>36923</v>
      </c>
      <c r="B14" s="23">
        <v>2001</v>
      </c>
      <c r="C14" s="667">
        <v>2573902.35</v>
      </c>
      <c r="D14" s="840">
        <f>C14-C13</f>
        <v>4558.3100000000559</v>
      </c>
      <c r="E14" s="841">
        <f t="shared" ref="E14:E19" si="0">C14/C13*100-100</f>
        <v>0.17741142988387537</v>
      </c>
      <c r="F14" s="840"/>
      <c r="G14" s="841"/>
      <c r="H14" s="842"/>
      <c r="I14" s="843"/>
    </row>
    <row r="15" spans="1:12" s="236" customFormat="1" ht="15" hidden="1" customHeight="1">
      <c r="A15" s="851">
        <v>36951</v>
      </c>
      <c r="B15" s="23">
        <v>2001</v>
      </c>
      <c r="C15" s="667">
        <v>2584964.13</v>
      </c>
      <c r="D15" s="840">
        <f t="shared" ref="D15:D24" si="1">C15-C14</f>
        <v>11061.779999999795</v>
      </c>
      <c r="E15" s="841">
        <f t="shared" si="0"/>
        <v>0.4297668868440212</v>
      </c>
      <c r="F15" s="840"/>
      <c r="G15" s="841"/>
      <c r="H15" s="842"/>
      <c r="I15" s="843"/>
    </row>
    <row r="16" spans="1:12" s="236" customFormat="1" ht="15" customHeight="1">
      <c r="A16" s="851">
        <v>36982</v>
      </c>
      <c r="B16" s="23">
        <v>2001</v>
      </c>
      <c r="C16" s="667">
        <v>2595379.1</v>
      </c>
      <c r="D16" s="840">
        <f t="shared" si="1"/>
        <v>10414.970000000205</v>
      </c>
      <c r="E16" s="841">
        <f t="shared" si="0"/>
        <v>0.40290578422843737</v>
      </c>
      <c r="F16" s="840"/>
      <c r="G16" s="841"/>
      <c r="H16" s="842"/>
      <c r="I16" s="843"/>
    </row>
    <row r="17" spans="1:11" s="236" customFormat="1" ht="15" hidden="1" customHeight="1">
      <c r="A17" s="851">
        <v>37012</v>
      </c>
      <c r="B17" s="23">
        <v>2001</v>
      </c>
      <c r="C17" s="667">
        <v>2606821.13</v>
      </c>
      <c r="D17" s="840">
        <f t="shared" si="1"/>
        <v>11442.029999999795</v>
      </c>
      <c r="E17" s="841">
        <f t="shared" si="0"/>
        <v>0.44086160669168351</v>
      </c>
      <c r="F17" s="840"/>
      <c r="G17" s="841"/>
      <c r="H17" s="842"/>
      <c r="I17" s="843"/>
    </row>
    <row r="18" spans="1:11" s="236" customFormat="1" ht="15" hidden="1" customHeight="1">
      <c r="A18" s="851">
        <v>37043</v>
      </c>
      <c r="B18" s="23">
        <v>2001</v>
      </c>
      <c r="C18" s="667">
        <v>2615666.15</v>
      </c>
      <c r="D18" s="840">
        <f t="shared" si="1"/>
        <v>8845.0200000000186</v>
      </c>
      <c r="E18" s="841">
        <f t="shared" si="0"/>
        <v>0.33930291181889061</v>
      </c>
      <c r="F18" s="840"/>
      <c r="G18" s="841"/>
      <c r="H18" s="842"/>
      <c r="I18" s="843"/>
    </row>
    <row r="19" spans="1:11" s="236" customFormat="1" ht="15" hidden="1" customHeight="1">
      <c r="A19" s="851">
        <v>37073</v>
      </c>
      <c r="B19" s="23">
        <v>2001</v>
      </c>
      <c r="C19" s="667">
        <v>2620886.86</v>
      </c>
      <c r="D19" s="840">
        <f t="shared" si="1"/>
        <v>5220.7099999999627</v>
      </c>
      <c r="E19" s="841">
        <f t="shared" si="0"/>
        <v>0.19959389695050334</v>
      </c>
      <c r="F19" s="840"/>
      <c r="G19" s="841"/>
      <c r="H19" s="842"/>
      <c r="I19" s="843"/>
    </row>
    <row r="20" spans="1:11" s="236" customFormat="1" ht="15" hidden="1" customHeight="1">
      <c r="A20" s="851">
        <v>37104</v>
      </c>
      <c r="B20" s="23">
        <v>2001</v>
      </c>
      <c r="C20" s="667">
        <v>2621951.59</v>
      </c>
      <c r="D20" s="840">
        <f t="shared" si="1"/>
        <v>1064.7299999999814</v>
      </c>
      <c r="E20" s="841">
        <f>C20/C19*100-100</f>
        <v>4.0624798279154106E-2</v>
      </c>
      <c r="F20" s="840"/>
      <c r="G20" s="841"/>
      <c r="H20" s="842"/>
      <c r="I20" s="843"/>
    </row>
    <row r="21" spans="1:11" s="236" customFormat="1" ht="15" hidden="1" customHeight="1">
      <c r="A21" s="851">
        <v>37135</v>
      </c>
      <c r="B21" s="23">
        <v>2001</v>
      </c>
      <c r="C21" s="667">
        <v>2620548.54</v>
      </c>
      <c r="D21" s="840">
        <f t="shared" si="1"/>
        <v>-1403.0499999998137</v>
      </c>
      <c r="E21" s="841">
        <f>C21/C20*100-100</f>
        <v>-5.3511666857275486E-2</v>
      </c>
      <c r="F21" s="840"/>
      <c r="G21" s="841"/>
      <c r="H21" s="842"/>
      <c r="I21" s="843"/>
    </row>
    <row r="22" spans="1:11" s="236" customFormat="1" ht="15" hidden="1" customHeight="1">
      <c r="A22" s="851">
        <v>37165</v>
      </c>
      <c r="B22" s="23">
        <v>2001</v>
      </c>
      <c r="C22" s="667">
        <v>2621607.09</v>
      </c>
      <c r="D22" s="840">
        <f t="shared" si="1"/>
        <v>1058.5499999998137</v>
      </c>
      <c r="E22" s="841">
        <f>C22/C21*100-100</f>
        <v>4.0394214563946207E-2</v>
      </c>
      <c r="F22" s="840">
        <f>C22-C9</f>
        <v>35493.790000000037</v>
      </c>
      <c r="G22" s="841">
        <f>C22/C9*100-100</f>
        <v>1.3724762174959722</v>
      </c>
      <c r="H22" s="842"/>
      <c r="I22" s="843"/>
    </row>
    <row r="23" spans="1:11" s="236" customFormat="1" ht="19.75" hidden="1" customHeight="1">
      <c r="A23" s="851">
        <v>37196</v>
      </c>
      <c r="B23" s="23">
        <v>2001</v>
      </c>
      <c r="C23" s="667">
        <v>2622915.4700000002</v>
      </c>
      <c r="D23" s="840">
        <f t="shared" si="1"/>
        <v>1308.3800000003539</v>
      </c>
      <c r="E23" s="841">
        <f>C23/C22*100-100</f>
        <v>4.9907554987598246E-2</v>
      </c>
      <c r="F23" s="840">
        <f>C23-C10</f>
        <v>33640.570000000298</v>
      </c>
      <c r="G23" s="841">
        <f>C23/C10*100-100</f>
        <v>1.299227440083726</v>
      </c>
      <c r="H23" s="842"/>
      <c r="I23" s="843"/>
    </row>
    <row r="24" spans="1:11" s="236" customFormat="1" ht="15" hidden="1" customHeight="1">
      <c r="A24" s="851">
        <v>37226</v>
      </c>
      <c r="B24" s="23">
        <v>2001</v>
      </c>
      <c r="C24" s="667">
        <v>2622593</v>
      </c>
      <c r="D24" s="840">
        <f t="shared" si="1"/>
        <v>-322.47000000020489</v>
      </c>
      <c r="E24" s="841">
        <f>C24/C23*100-100</f>
        <v>-1.2294334441520505E-2</v>
      </c>
      <c r="F24" s="840">
        <f>C24-C11</f>
        <v>31998.799999999814</v>
      </c>
      <c r="G24" s="841">
        <f>C24/C11*100-100</f>
        <v>1.2351915247860887</v>
      </c>
      <c r="H24" s="842"/>
      <c r="I24" s="843"/>
    </row>
    <row r="25" spans="1:11" s="236" customFormat="1" ht="15" hidden="1" customHeight="1">
      <c r="A25" s="845" t="s">
        <v>207</v>
      </c>
      <c r="B25" s="852" t="s">
        <v>207</v>
      </c>
      <c r="C25" s="733"/>
      <c r="D25" s="847"/>
      <c r="E25" s="848"/>
      <c r="F25" s="847"/>
      <c r="G25" s="848"/>
      <c r="H25" s="842"/>
      <c r="I25" s="849"/>
      <c r="J25" s="850"/>
      <c r="K25" s="850"/>
    </row>
    <row r="26" spans="1:11" s="236" customFormat="1" ht="15" hidden="1" customHeight="1">
      <c r="A26" s="851">
        <v>37257</v>
      </c>
      <c r="B26" s="23">
        <v>2002</v>
      </c>
      <c r="C26" s="659">
        <v>2607548.6800000002</v>
      </c>
      <c r="D26" s="840">
        <f>C26-C24</f>
        <v>-15044.319999999832</v>
      </c>
      <c r="E26" s="841">
        <f>C26/C24*100-100</f>
        <v>-0.57364295565494672</v>
      </c>
      <c r="F26" s="840">
        <f t="shared" ref="F26:F32" si="2">C26-C13</f>
        <v>38204.64000000013</v>
      </c>
      <c r="G26" s="841">
        <f t="shared" ref="G26:G32" si="3">C26/C13*100-100</f>
        <v>1.486941390690518</v>
      </c>
      <c r="H26" s="842"/>
      <c r="I26" s="843"/>
    </row>
    <row r="27" spans="1:11" s="236" customFormat="1" ht="15" hidden="1" customHeight="1">
      <c r="A27" s="851">
        <v>37288</v>
      </c>
      <c r="B27" s="23">
        <v>2002</v>
      </c>
      <c r="C27" s="667">
        <v>2617910.65</v>
      </c>
      <c r="D27" s="840">
        <f>C27-C26</f>
        <v>10361.969999999739</v>
      </c>
      <c r="E27" s="841">
        <f t="shared" ref="E27:E32" si="4">C27/C26*100-100</f>
        <v>0.39738356869332847</v>
      </c>
      <c r="F27" s="840">
        <f t="shared" si="2"/>
        <v>44008.299999999814</v>
      </c>
      <c r="G27" s="841">
        <f t="shared" si="3"/>
        <v>1.7097890290981752</v>
      </c>
      <c r="H27" s="842"/>
      <c r="I27" s="843"/>
    </row>
    <row r="28" spans="1:11" s="236" customFormat="1" ht="15" hidden="1" customHeight="1">
      <c r="A28" s="851">
        <v>37316</v>
      </c>
      <c r="B28" s="23">
        <v>2002</v>
      </c>
      <c r="C28" s="667">
        <v>2630199.19</v>
      </c>
      <c r="D28" s="840">
        <f t="shared" ref="D28:D37" si="5">C28-C27</f>
        <v>12288.540000000037</v>
      </c>
      <c r="E28" s="841">
        <f t="shared" si="4"/>
        <v>0.46940257491216641</v>
      </c>
      <c r="F28" s="840">
        <f t="shared" si="2"/>
        <v>45235.060000000056</v>
      </c>
      <c r="G28" s="841">
        <f t="shared" si="3"/>
        <v>1.7499298916770556</v>
      </c>
      <c r="H28" s="842"/>
      <c r="I28" s="843"/>
    </row>
    <row r="29" spans="1:11" s="236" customFormat="1" ht="15" customHeight="1">
      <c r="A29" s="851">
        <v>37347</v>
      </c>
      <c r="B29" s="23">
        <v>2002</v>
      </c>
      <c r="C29" s="667">
        <v>2643245.4</v>
      </c>
      <c r="D29" s="840">
        <f t="shared" si="5"/>
        <v>13046.209999999963</v>
      </c>
      <c r="E29" s="841">
        <f t="shared" si="4"/>
        <v>0.49601604508136177</v>
      </c>
      <c r="F29" s="840">
        <f t="shared" si="2"/>
        <v>47866.299999999814</v>
      </c>
      <c r="G29" s="841">
        <f t="shared" si="3"/>
        <v>1.8442893371530857</v>
      </c>
      <c r="H29" s="842"/>
      <c r="I29" s="843"/>
    </row>
    <row r="30" spans="1:11" s="236" customFormat="1" ht="15" hidden="1" customHeight="1">
      <c r="A30" s="851">
        <v>37377</v>
      </c>
      <c r="B30" s="23">
        <v>2002</v>
      </c>
      <c r="C30" s="667">
        <v>2655777.5699999998</v>
      </c>
      <c r="D30" s="840">
        <f t="shared" si="5"/>
        <v>12532.169999999925</v>
      </c>
      <c r="E30" s="841">
        <f t="shared" si="4"/>
        <v>0.47412056406113834</v>
      </c>
      <c r="F30" s="840">
        <f t="shared" si="2"/>
        <v>48956.439999999944</v>
      </c>
      <c r="G30" s="841">
        <f t="shared" si="3"/>
        <v>1.8780130111957476</v>
      </c>
      <c r="H30" s="842"/>
      <c r="I30" s="843"/>
    </row>
    <row r="31" spans="1:11" s="236" customFormat="1" ht="15" hidden="1" customHeight="1">
      <c r="A31" s="851">
        <v>37408</v>
      </c>
      <c r="B31" s="23">
        <v>2002</v>
      </c>
      <c r="C31" s="667">
        <v>2664488.38</v>
      </c>
      <c r="D31" s="840">
        <f t="shared" si="5"/>
        <v>8710.8100000000559</v>
      </c>
      <c r="E31" s="841">
        <f t="shared" si="4"/>
        <v>0.32799471229813548</v>
      </c>
      <c r="F31" s="840">
        <f t="shared" si="2"/>
        <v>48822.229999999981</v>
      </c>
      <c r="G31" s="841">
        <f t="shared" si="3"/>
        <v>1.866531399658939</v>
      </c>
      <c r="H31" s="842"/>
      <c r="I31" s="843"/>
    </row>
    <row r="32" spans="1:11" s="236" customFormat="1" ht="15" hidden="1" customHeight="1">
      <c r="A32" s="851">
        <v>37438</v>
      </c>
      <c r="B32" s="23">
        <v>2002</v>
      </c>
      <c r="C32" s="667">
        <v>2670593.04</v>
      </c>
      <c r="D32" s="840">
        <f t="shared" si="5"/>
        <v>6104.660000000149</v>
      </c>
      <c r="E32" s="841">
        <f t="shared" si="4"/>
        <v>0.22911190177529761</v>
      </c>
      <c r="F32" s="840">
        <f t="shared" si="2"/>
        <v>49706.180000000168</v>
      </c>
      <c r="G32" s="841">
        <f t="shared" si="3"/>
        <v>1.8965404710373548</v>
      </c>
      <c r="H32" s="842"/>
      <c r="I32" s="843"/>
    </row>
    <row r="33" spans="1:11" s="236" customFormat="1" ht="15" hidden="1" customHeight="1">
      <c r="A33" s="851">
        <v>37469</v>
      </c>
      <c r="B33" s="23">
        <v>2002</v>
      </c>
      <c r="C33" s="667">
        <v>2670634.09</v>
      </c>
      <c r="D33" s="840">
        <f t="shared" si="5"/>
        <v>41.049999999813735</v>
      </c>
      <c r="E33" s="841">
        <f>C33/C32*100-100</f>
        <v>1.5371117719951144E-3</v>
      </c>
      <c r="F33" s="840">
        <f>C33-C20</f>
        <v>48682.5</v>
      </c>
      <c r="G33" s="841">
        <f>C33/C20*100-100</f>
        <v>1.856727644616825</v>
      </c>
      <c r="H33" s="842"/>
      <c r="I33" s="843"/>
    </row>
    <row r="34" spans="1:11" s="236" customFormat="1" ht="15" hidden="1" customHeight="1">
      <c r="A34" s="851">
        <v>37500</v>
      </c>
      <c r="B34" s="23">
        <v>2002</v>
      </c>
      <c r="C34" s="667">
        <v>2670719.23</v>
      </c>
      <c r="D34" s="840">
        <f t="shared" si="5"/>
        <v>85.140000000130385</v>
      </c>
      <c r="E34" s="841">
        <f>C34/C33*100-100</f>
        <v>3.1880069350904705E-3</v>
      </c>
      <c r="F34" s="840">
        <f>C34-C21</f>
        <v>50170.689999999944</v>
      </c>
      <c r="G34" s="841">
        <f>C34/C21*100-100</f>
        <v>1.9145109977623207</v>
      </c>
      <c r="H34" s="842"/>
      <c r="I34" s="843"/>
    </row>
    <row r="35" spans="1:11" s="236" customFormat="1" ht="15" hidden="1" customHeight="1">
      <c r="A35" s="851">
        <v>37530</v>
      </c>
      <c r="B35" s="23">
        <v>2002</v>
      </c>
      <c r="C35" s="667">
        <v>2673295.86</v>
      </c>
      <c r="D35" s="840">
        <f t="shared" si="5"/>
        <v>2576.6299999998882</v>
      </c>
      <c r="E35" s="841">
        <f>C35/C34*100-100</f>
        <v>9.6477007805859216E-2</v>
      </c>
      <c r="F35" s="840">
        <f>C35-C22</f>
        <v>51688.770000000019</v>
      </c>
      <c r="G35" s="841">
        <f>C35/C22*100-100</f>
        <v>1.9716444236500763</v>
      </c>
      <c r="H35" s="842"/>
      <c r="I35" s="843"/>
    </row>
    <row r="36" spans="1:11" s="236" customFormat="1" ht="15" hidden="1" customHeight="1">
      <c r="A36" s="851">
        <v>37561</v>
      </c>
      <c r="B36" s="23">
        <v>2002</v>
      </c>
      <c r="C36" s="667">
        <v>2675551.4700000002</v>
      </c>
      <c r="D36" s="840">
        <f t="shared" si="5"/>
        <v>2255.6100000003353</v>
      </c>
      <c r="E36" s="841">
        <f>C36/C35*100-100</f>
        <v>8.437562163435075E-2</v>
      </c>
      <c r="F36" s="840">
        <f>C36-C23</f>
        <v>52636</v>
      </c>
      <c r="G36" s="841">
        <f>C36/C23*100-100</f>
        <v>2.0067745454259693</v>
      </c>
      <c r="H36" s="842"/>
      <c r="I36" s="843"/>
    </row>
    <row r="37" spans="1:11" s="236" customFormat="1" ht="15" hidden="1" customHeight="1">
      <c r="A37" s="851">
        <v>37591</v>
      </c>
      <c r="B37" s="23">
        <v>2002</v>
      </c>
      <c r="C37" s="667">
        <v>2675695.83</v>
      </c>
      <c r="D37" s="840">
        <f t="shared" si="5"/>
        <v>144.35999999986961</v>
      </c>
      <c r="E37" s="841">
        <f>C37/C36*100-100</f>
        <v>5.3955231890938649E-3</v>
      </c>
      <c r="F37" s="840">
        <f>C37-C24</f>
        <v>53102.830000000075</v>
      </c>
      <c r="G37" s="841">
        <f>C37/C24*100-100</f>
        <v>2.0248216173840206</v>
      </c>
      <c r="H37" s="842"/>
      <c r="I37" s="843"/>
    </row>
    <row r="38" spans="1:11" s="236" customFormat="1" ht="15" hidden="1" customHeight="1">
      <c r="A38" s="845" t="s">
        <v>208</v>
      </c>
      <c r="B38" s="852" t="s">
        <v>208</v>
      </c>
      <c r="C38" s="733"/>
      <c r="D38" s="847"/>
      <c r="E38" s="848"/>
      <c r="F38" s="847"/>
      <c r="G38" s="848"/>
      <c r="H38" s="842"/>
      <c r="I38" s="849"/>
      <c r="J38" s="850"/>
      <c r="K38" s="850"/>
    </row>
    <row r="39" spans="1:11" s="236" customFormat="1" ht="15" hidden="1" customHeight="1">
      <c r="A39" s="851">
        <v>37622</v>
      </c>
      <c r="B39" s="23">
        <v>2003</v>
      </c>
      <c r="C39" s="659">
        <v>2671033.4700000002</v>
      </c>
      <c r="D39" s="840">
        <f>C39-C37</f>
        <v>-4662.3599999998696</v>
      </c>
      <c r="E39" s="841">
        <f>C39/C37*100-100</f>
        <v>-0.17424850566814598</v>
      </c>
      <c r="F39" s="840">
        <f t="shared" ref="F39:F45" si="6">C39-C26</f>
        <v>63484.790000000037</v>
      </c>
      <c r="G39" s="841">
        <f t="shared" ref="G39:G45" si="7">C39/C26*100-100</f>
        <v>2.4346540675129376</v>
      </c>
      <c r="H39" s="842"/>
      <c r="I39" s="843"/>
    </row>
    <row r="40" spans="1:11" s="236" customFormat="1" ht="15" hidden="1" customHeight="1">
      <c r="A40" s="851">
        <v>37653</v>
      </c>
      <c r="B40" s="23">
        <v>2003</v>
      </c>
      <c r="C40" s="667">
        <v>2678369</v>
      </c>
      <c r="D40" s="840">
        <f>C40-C39</f>
        <v>7335.5299999997951</v>
      </c>
      <c r="E40" s="841">
        <f t="shared" ref="E40:E45" si="8">C40/C39*100-100</f>
        <v>0.27463264996075054</v>
      </c>
      <c r="F40" s="840">
        <f t="shared" si="6"/>
        <v>60458.350000000093</v>
      </c>
      <c r="G40" s="841">
        <f t="shared" si="7"/>
        <v>2.3094122788339035</v>
      </c>
      <c r="H40" s="842"/>
      <c r="I40" s="843"/>
    </row>
    <row r="41" spans="1:11" s="236" customFormat="1" ht="15" hidden="1" customHeight="1">
      <c r="A41" s="851">
        <v>37681</v>
      </c>
      <c r="B41" s="23">
        <v>2003</v>
      </c>
      <c r="C41" s="667">
        <v>2692909.57</v>
      </c>
      <c r="D41" s="840">
        <f t="shared" ref="D41:D50" si="9">C41-C40</f>
        <v>14540.569999999832</v>
      </c>
      <c r="E41" s="841">
        <f t="shared" si="8"/>
        <v>0.54288897459609586</v>
      </c>
      <c r="F41" s="840">
        <f t="shared" si="6"/>
        <v>62710.379999999888</v>
      </c>
      <c r="G41" s="841">
        <f t="shared" si="7"/>
        <v>2.3842445179978853</v>
      </c>
      <c r="H41" s="842"/>
      <c r="I41" s="843"/>
    </row>
    <row r="42" spans="1:11" s="236" customFormat="1" ht="15" customHeight="1">
      <c r="A42" s="851">
        <v>37712</v>
      </c>
      <c r="B42" s="23">
        <v>2003</v>
      </c>
      <c r="C42" s="667">
        <v>2710556.05</v>
      </c>
      <c r="D42" s="840">
        <f t="shared" si="9"/>
        <v>17646.479999999981</v>
      </c>
      <c r="E42" s="841">
        <f t="shared" si="8"/>
        <v>0.65529419170209735</v>
      </c>
      <c r="F42" s="840">
        <f t="shared" si="6"/>
        <v>67310.649999999907</v>
      </c>
      <c r="G42" s="841">
        <f t="shared" si="7"/>
        <v>2.5465153557062905</v>
      </c>
      <c r="H42" s="842"/>
      <c r="I42" s="843"/>
    </row>
    <row r="43" spans="1:11" s="236" customFormat="1" ht="15" hidden="1" customHeight="1">
      <c r="A43" s="851">
        <v>37742</v>
      </c>
      <c r="B43" s="23">
        <v>2003</v>
      </c>
      <c r="C43" s="667">
        <v>2726663.77</v>
      </c>
      <c r="D43" s="840">
        <f t="shared" si="9"/>
        <v>16107.720000000205</v>
      </c>
      <c r="E43" s="841">
        <f t="shared" si="8"/>
        <v>0.5942588790960599</v>
      </c>
      <c r="F43" s="840">
        <f t="shared" si="6"/>
        <v>70886.200000000186</v>
      </c>
      <c r="G43" s="841">
        <f t="shared" si="7"/>
        <v>2.6691316622573993</v>
      </c>
      <c r="H43" s="842"/>
      <c r="I43" s="843"/>
    </row>
    <row r="44" spans="1:11" s="236" customFormat="1" ht="15" hidden="1" customHeight="1">
      <c r="A44" s="851">
        <v>37773</v>
      </c>
      <c r="B44" s="23">
        <v>2003</v>
      </c>
      <c r="C44" s="667">
        <v>2739626.33</v>
      </c>
      <c r="D44" s="840">
        <f t="shared" si="9"/>
        <v>12962.560000000056</v>
      </c>
      <c r="E44" s="841">
        <f t="shared" si="8"/>
        <v>0.47540001604231463</v>
      </c>
      <c r="F44" s="840">
        <f t="shared" si="6"/>
        <v>75137.950000000186</v>
      </c>
      <c r="G44" s="841">
        <f t="shared" si="7"/>
        <v>2.819976644071545</v>
      </c>
      <c r="H44" s="842"/>
      <c r="I44" s="843"/>
    </row>
    <row r="45" spans="1:11" s="236" customFormat="1" ht="16.399999999999999" hidden="1" customHeight="1">
      <c r="A45" s="851">
        <v>37803</v>
      </c>
      <c r="B45" s="23">
        <v>2003</v>
      </c>
      <c r="C45" s="667">
        <v>2747870.82</v>
      </c>
      <c r="D45" s="840">
        <f t="shared" si="9"/>
        <v>8244.4899999997579</v>
      </c>
      <c r="E45" s="841">
        <f t="shared" si="8"/>
        <v>0.30093483588325398</v>
      </c>
      <c r="F45" s="840">
        <f t="shared" si="6"/>
        <v>77277.779999999795</v>
      </c>
      <c r="G45" s="841">
        <f t="shared" si="7"/>
        <v>2.8936561596071471</v>
      </c>
      <c r="H45" s="842"/>
      <c r="I45" s="843"/>
    </row>
    <row r="46" spans="1:11" s="236" customFormat="1" ht="15" hidden="1" customHeight="1">
      <c r="A46" s="851">
        <v>37834</v>
      </c>
      <c r="B46" s="23">
        <v>2003</v>
      </c>
      <c r="C46" s="667">
        <v>2750904.95</v>
      </c>
      <c r="D46" s="840">
        <f t="shared" si="9"/>
        <v>3034.1300000003539</v>
      </c>
      <c r="E46" s="841">
        <f>C46/C45*100-100</f>
        <v>0.11041749044085236</v>
      </c>
      <c r="F46" s="840">
        <f>C46-C33</f>
        <v>80270.860000000335</v>
      </c>
      <c r="G46" s="841">
        <f>C46/C33*100-100</f>
        <v>3.0056854400446866</v>
      </c>
      <c r="H46" s="842"/>
      <c r="I46" s="843"/>
    </row>
    <row r="47" spans="1:11" s="236" customFormat="1" ht="15" hidden="1" customHeight="1">
      <c r="A47" s="851">
        <v>37865</v>
      </c>
      <c r="B47" s="23">
        <v>2003</v>
      </c>
      <c r="C47" s="667">
        <v>2754230.45</v>
      </c>
      <c r="D47" s="840">
        <f t="shared" si="9"/>
        <v>3325.5</v>
      </c>
      <c r="E47" s="841">
        <f>C47/C46*100-100</f>
        <v>0.12088749195061155</v>
      </c>
      <c r="F47" s="840">
        <f>C47-C34</f>
        <v>83511.220000000205</v>
      </c>
      <c r="G47" s="841">
        <f>C47/C34*100-100</f>
        <v>3.1269187364184319</v>
      </c>
      <c r="H47" s="842"/>
      <c r="I47" s="843"/>
    </row>
    <row r="48" spans="1:11" s="236" customFormat="1" ht="15" hidden="1" customHeight="1">
      <c r="A48" s="851">
        <v>37895</v>
      </c>
      <c r="B48" s="23">
        <v>2003</v>
      </c>
      <c r="C48" s="667">
        <v>2759872.65</v>
      </c>
      <c r="D48" s="840">
        <f t="shared" si="9"/>
        <v>5642.1999999997206</v>
      </c>
      <c r="E48" s="841">
        <f>C48/C47*100-100</f>
        <v>0.20485577014805756</v>
      </c>
      <c r="F48" s="840">
        <f>C48-C35</f>
        <v>86576.790000000037</v>
      </c>
      <c r="G48" s="841">
        <f>C48/C35*100-100</f>
        <v>3.2385786884060082</v>
      </c>
      <c r="H48" s="842"/>
      <c r="I48" s="843"/>
    </row>
    <row r="49" spans="1:14" s="236" customFormat="1" ht="15" hidden="1" customHeight="1">
      <c r="A49" s="851">
        <v>37926</v>
      </c>
      <c r="B49" s="23">
        <v>2003</v>
      </c>
      <c r="C49" s="667">
        <v>2764923.65</v>
      </c>
      <c r="D49" s="840">
        <f t="shared" si="9"/>
        <v>5051</v>
      </c>
      <c r="E49" s="841">
        <f>C49/C48*100-100</f>
        <v>0.18301569095950754</v>
      </c>
      <c r="F49" s="840">
        <f>C49-C36</f>
        <v>89372.179999999702</v>
      </c>
      <c r="G49" s="841">
        <f>C49/C36*100-100</f>
        <v>3.3403274428504943</v>
      </c>
      <c r="H49" s="842"/>
      <c r="I49" s="843"/>
    </row>
    <row r="50" spans="1:14" s="236" customFormat="1" ht="15" hidden="1" customHeight="1">
      <c r="A50" s="851">
        <v>37956</v>
      </c>
      <c r="B50" s="23">
        <v>2003</v>
      </c>
      <c r="C50" s="667">
        <v>2770250.89</v>
      </c>
      <c r="D50" s="840">
        <f t="shared" si="9"/>
        <v>5327.2400000002235</v>
      </c>
      <c r="E50" s="841">
        <f>C50/C49*100-100</f>
        <v>0.19267222803784989</v>
      </c>
      <c r="F50" s="840">
        <f>C50-C37</f>
        <v>94555.060000000056</v>
      </c>
      <c r="G50" s="841">
        <f>C50/C37*100-100</f>
        <v>3.533849361345375</v>
      </c>
      <c r="H50" s="842"/>
      <c r="I50" s="843"/>
    </row>
    <row r="51" spans="1:14" s="236" customFormat="1" ht="15" hidden="1" customHeight="1">
      <c r="A51" s="845" t="s">
        <v>209</v>
      </c>
      <c r="B51" s="852" t="s">
        <v>209</v>
      </c>
      <c r="C51" s="733"/>
      <c r="D51" s="847"/>
      <c r="E51" s="848"/>
      <c r="F51" s="847"/>
      <c r="G51" s="848"/>
      <c r="H51" s="842"/>
      <c r="I51" s="849"/>
      <c r="J51" s="850"/>
      <c r="K51" s="850"/>
    </row>
    <row r="52" spans="1:14" s="236" customFormat="1" ht="15" hidden="1" customHeight="1">
      <c r="A52" s="851">
        <v>37987</v>
      </c>
      <c r="B52" s="23">
        <v>2004</v>
      </c>
      <c r="C52" s="659">
        <v>2768253.95</v>
      </c>
      <c r="D52" s="840">
        <f>C52-C50</f>
        <v>-1996.9399999999441</v>
      </c>
      <c r="E52" s="841">
        <f>C52/C50*100-100</f>
        <v>-7.2085167708408449E-2</v>
      </c>
      <c r="F52" s="840">
        <f t="shared" ref="F52:F58" si="10">C52-C39</f>
        <v>97220.479999999981</v>
      </c>
      <c r="G52" s="841">
        <f t="shared" ref="G52:G58" si="11">C52/C39*100-100</f>
        <v>3.6398076284682475</v>
      </c>
      <c r="H52" s="842"/>
      <c r="I52" s="843"/>
    </row>
    <row r="53" spans="1:14" s="236" customFormat="1" ht="15" hidden="1" customHeight="1">
      <c r="A53" s="851">
        <v>38018</v>
      </c>
      <c r="B53" s="23">
        <v>2004</v>
      </c>
      <c r="C53" s="667">
        <v>2780917.95</v>
      </c>
      <c r="D53" s="840">
        <f>C53-C52</f>
        <v>12664</v>
      </c>
      <c r="E53" s="841">
        <f t="shared" ref="E53:E58" si="12">C53/C52*100-100</f>
        <v>0.45747248008080987</v>
      </c>
      <c r="F53" s="840">
        <f t="shared" si="10"/>
        <v>102548.95000000019</v>
      </c>
      <c r="G53" s="841">
        <f t="shared" si="11"/>
        <v>3.8287834872640758</v>
      </c>
      <c r="H53" s="842"/>
      <c r="I53" s="843"/>
    </row>
    <row r="54" spans="1:14" s="247" customFormat="1" ht="15" hidden="1" customHeight="1">
      <c r="A54" s="851">
        <v>38047</v>
      </c>
      <c r="B54" s="23">
        <v>2004</v>
      </c>
      <c r="C54" s="667">
        <v>2800362.21</v>
      </c>
      <c r="D54" s="840">
        <f t="shared" ref="D54:D63" si="13">C54-C53</f>
        <v>19444.259999999776</v>
      </c>
      <c r="E54" s="841">
        <f t="shared" si="12"/>
        <v>0.69920293764869257</v>
      </c>
      <c r="F54" s="840">
        <f t="shared" si="10"/>
        <v>107452.64000000013</v>
      </c>
      <c r="G54" s="841">
        <f t="shared" si="11"/>
        <v>3.9902060283442751</v>
      </c>
      <c r="H54" s="842"/>
      <c r="I54" s="853"/>
      <c r="J54" s="854"/>
    </row>
    <row r="55" spans="1:14" s="236" customFormat="1" ht="15" customHeight="1">
      <c r="A55" s="851">
        <v>38078</v>
      </c>
      <c r="B55" s="23">
        <v>2004</v>
      </c>
      <c r="C55" s="667">
        <v>2817972.95</v>
      </c>
      <c r="D55" s="840">
        <f t="shared" si="13"/>
        <v>17610.740000000224</v>
      </c>
      <c r="E55" s="841">
        <f t="shared" si="12"/>
        <v>0.6288736484556523</v>
      </c>
      <c r="F55" s="840">
        <f t="shared" si="10"/>
        <v>107416.90000000037</v>
      </c>
      <c r="G55" s="841">
        <f t="shared" si="11"/>
        <v>3.9629101194937704</v>
      </c>
      <c r="H55" s="842"/>
      <c r="I55" s="849"/>
    </row>
    <row r="56" spans="1:14" s="236" customFormat="1" ht="15" hidden="1" customHeight="1">
      <c r="A56" s="851">
        <v>38108</v>
      </c>
      <c r="B56" s="23">
        <v>2004</v>
      </c>
      <c r="C56" s="667">
        <v>2834709.2</v>
      </c>
      <c r="D56" s="840">
        <f t="shared" si="13"/>
        <v>16736.25</v>
      </c>
      <c r="E56" s="841">
        <f t="shared" si="12"/>
        <v>0.59391095290676787</v>
      </c>
      <c r="F56" s="840">
        <f t="shared" si="10"/>
        <v>108045.43000000017</v>
      </c>
      <c r="G56" s="841">
        <f t="shared" si="11"/>
        <v>3.9625505421227842</v>
      </c>
      <c r="H56" s="842"/>
      <c r="I56" s="849"/>
    </row>
    <row r="57" spans="1:14" s="856" customFormat="1" ht="15" hidden="1" customHeight="1">
      <c r="A57" s="851">
        <v>38139</v>
      </c>
      <c r="B57" s="23">
        <v>2004</v>
      </c>
      <c r="C57" s="667">
        <v>2849361.13</v>
      </c>
      <c r="D57" s="840">
        <f t="shared" si="13"/>
        <v>14651.929999999702</v>
      </c>
      <c r="E57" s="841">
        <f t="shared" si="12"/>
        <v>0.51687594621698452</v>
      </c>
      <c r="F57" s="840">
        <f t="shared" si="10"/>
        <v>109734.79999999981</v>
      </c>
      <c r="G57" s="841">
        <f t="shared" si="11"/>
        <v>4.0054659571037092</v>
      </c>
      <c r="H57" s="842"/>
      <c r="I57" s="855"/>
    </row>
    <row r="58" spans="1:14" s="354" customFormat="1" ht="15" hidden="1" customHeight="1">
      <c r="A58" s="851">
        <v>38169</v>
      </c>
      <c r="B58" s="23">
        <v>2004</v>
      </c>
      <c r="C58" s="667">
        <v>2857506.47</v>
      </c>
      <c r="D58" s="840">
        <f t="shared" si="13"/>
        <v>8145.3400000003166</v>
      </c>
      <c r="E58" s="841">
        <f t="shared" si="12"/>
        <v>0.285865484520059</v>
      </c>
      <c r="F58" s="840">
        <f t="shared" si="10"/>
        <v>109635.65000000037</v>
      </c>
      <c r="G58" s="841">
        <f t="shared" si="11"/>
        <v>3.9898400318542144</v>
      </c>
      <c r="H58" s="842"/>
      <c r="I58" s="857"/>
    </row>
    <row r="59" spans="1:14" s="354" customFormat="1" ht="15" hidden="1" customHeight="1">
      <c r="A59" s="851">
        <v>38200</v>
      </c>
      <c r="B59" s="23">
        <v>2004</v>
      </c>
      <c r="C59" s="667">
        <v>2859427.5</v>
      </c>
      <c r="D59" s="840">
        <f t="shared" si="13"/>
        <v>1921.0299999997951</v>
      </c>
      <c r="E59" s="841">
        <f>C59/C58*100-100</f>
        <v>6.7227494326544956E-2</v>
      </c>
      <c r="F59" s="840">
        <f>C59-C46</f>
        <v>108522.54999999981</v>
      </c>
      <c r="G59" s="841">
        <f>C59/C46*100-100</f>
        <v>3.9449763613242936</v>
      </c>
      <c r="H59" s="842"/>
      <c r="I59" s="858"/>
    </row>
    <row r="60" spans="1:14" s="354" customFormat="1" ht="15" hidden="1" customHeight="1">
      <c r="A60" s="851">
        <v>38231</v>
      </c>
      <c r="B60" s="23">
        <v>2004</v>
      </c>
      <c r="C60" s="667">
        <v>2861768.95</v>
      </c>
      <c r="D60" s="840">
        <f t="shared" si="13"/>
        <v>2341.4500000001863</v>
      </c>
      <c r="E60" s="841">
        <f>C60/C59*100-100</f>
        <v>8.1885272489003569E-2</v>
      </c>
      <c r="F60" s="840">
        <f>C60-C47</f>
        <v>107538.5</v>
      </c>
      <c r="G60" s="841">
        <f>C60/C47*100-100</f>
        <v>3.9044844631646498</v>
      </c>
      <c r="H60" s="842"/>
      <c r="I60" s="858"/>
    </row>
    <row r="61" spans="1:14" s="236" customFormat="1" ht="15" hidden="1" customHeight="1">
      <c r="A61" s="851">
        <v>38261</v>
      </c>
      <c r="B61" s="23">
        <v>2004</v>
      </c>
      <c r="C61" s="667">
        <v>2867423.14</v>
      </c>
      <c r="D61" s="840">
        <f t="shared" si="13"/>
        <v>5654.1899999999441</v>
      </c>
      <c r="E61" s="841">
        <f>C61/C60*100-100</f>
        <v>0.197576747067572</v>
      </c>
      <c r="F61" s="840">
        <f>C61-C48</f>
        <v>107550.49000000022</v>
      </c>
      <c r="G61" s="841">
        <f>C61/C48*100-100</f>
        <v>3.8969366938000007</v>
      </c>
      <c r="H61" s="842"/>
      <c r="I61" s="859"/>
    </row>
    <row r="62" spans="1:14" s="860" customFormat="1" ht="15" hidden="1" customHeight="1">
      <c r="A62" s="851">
        <v>38292</v>
      </c>
      <c r="B62" s="23">
        <v>2004</v>
      </c>
      <c r="C62" s="667">
        <v>2873320.19</v>
      </c>
      <c r="D62" s="840">
        <f t="shared" si="13"/>
        <v>5897.0499999998137</v>
      </c>
      <c r="E62" s="841">
        <f>C62/C61*100-100</f>
        <v>0.20565677655793024</v>
      </c>
      <c r="F62" s="840">
        <f>C62-C49</f>
        <v>108396.54000000004</v>
      </c>
      <c r="G62" s="841">
        <f>C62/C49*100-100</f>
        <v>3.9204171153152743</v>
      </c>
      <c r="H62" s="842"/>
      <c r="I62" s="858"/>
      <c r="J62" s="843"/>
      <c r="K62" s="859"/>
      <c r="L62" s="843"/>
      <c r="M62" s="859"/>
      <c r="N62" s="843"/>
    </row>
    <row r="63" spans="1:14" s="860" customFormat="1" ht="15" hidden="1" customHeight="1">
      <c r="A63" s="851">
        <v>38322</v>
      </c>
      <c r="B63" s="23">
        <v>2004</v>
      </c>
      <c r="C63" s="667">
        <v>2878779.05</v>
      </c>
      <c r="D63" s="840">
        <f t="shared" si="13"/>
        <v>5458.8599999998696</v>
      </c>
      <c r="E63" s="841">
        <f>C63/C62*100-100</f>
        <v>0.18998439571748804</v>
      </c>
      <c r="F63" s="840">
        <f>C63-C50</f>
        <v>108528.15999999968</v>
      </c>
      <c r="G63" s="841">
        <f>C63/C50*100-100</f>
        <v>3.9176292801407442</v>
      </c>
      <c r="H63" s="842"/>
      <c r="I63" s="858"/>
      <c r="J63" s="843"/>
      <c r="K63" s="859"/>
      <c r="L63" s="843"/>
      <c r="M63" s="859"/>
      <c r="N63" s="843"/>
    </row>
    <row r="64" spans="1:14" s="236" customFormat="1" ht="15" hidden="1" customHeight="1">
      <c r="A64" s="845" t="s">
        <v>210</v>
      </c>
      <c r="B64" s="852" t="s">
        <v>210</v>
      </c>
      <c r="C64" s="733"/>
      <c r="D64" s="847"/>
      <c r="E64" s="848"/>
      <c r="F64" s="847"/>
      <c r="G64" s="848"/>
      <c r="H64" s="842"/>
      <c r="I64" s="849"/>
      <c r="J64" s="850"/>
      <c r="K64" s="850"/>
    </row>
    <row r="65" spans="1:14" s="236" customFormat="1" ht="15" hidden="1" customHeight="1">
      <c r="A65" s="851">
        <v>38353</v>
      </c>
      <c r="B65" s="23">
        <v>2005</v>
      </c>
      <c r="C65" s="659">
        <v>2876706.6</v>
      </c>
      <c r="D65" s="840">
        <f>C65-C63</f>
        <v>-2072.4499999997206</v>
      </c>
      <c r="E65" s="841">
        <f>C65/C63*100-100</f>
        <v>-7.1990589204816047E-2</v>
      </c>
      <c r="F65" s="840">
        <f t="shared" ref="F65:F71" si="14">C65-C52</f>
        <v>108452.64999999991</v>
      </c>
      <c r="G65" s="841">
        <f t="shared" ref="G65:G71" si="15">C65/C52*100-100</f>
        <v>3.9177276347786005</v>
      </c>
      <c r="H65" s="842"/>
      <c r="I65" s="843"/>
    </row>
    <row r="66" spans="1:14" s="236" customFormat="1" ht="15" hidden="1" customHeight="1">
      <c r="A66" s="851">
        <v>38384</v>
      </c>
      <c r="B66" s="23">
        <v>2005</v>
      </c>
      <c r="C66" s="667">
        <v>2884992.2</v>
      </c>
      <c r="D66" s="840">
        <f t="shared" ref="D66:D71" si="16">C66-C65</f>
        <v>8285.6000000000931</v>
      </c>
      <c r="E66" s="841">
        <f t="shared" ref="E66:E71" si="17">C66/C65*100-100</f>
        <v>0.28802381167409408</v>
      </c>
      <c r="F66" s="840">
        <f t="shared" si="14"/>
        <v>104074.25</v>
      </c>
      <c r="G66" s="841">
        <f t="shared" si="15"/>
        <v>3.7424423111800138</v>
      </c>
      <c r="H66" s="842"/>
      <c r="I66" s="843"/>
    </row>
    <row r="67" spans="1:14" s="247" customFormat="1" ht="15" hidden="1" customHeight="1">
      <c r="A67" s="851">
        <v>38412</v>
      </c>
      <c r="B67" s="23">
        <v>2005</v>
      </c>
      <c r="C67" s="667">
        <v>2900855.66</v>
      </c>
      <c r="D67" s="840">
        <f t="shared" si="16"/>
        <v>15863.459999999963</v>
      </c>
      <c r="E67" s="841">
        <f t="shared" si="17"/>
        <v>0.54986145196509995</v>
      </c>
      <c r="F67" s="840">
        <f t="shared" si="14"/>
        <v>100493.45000000019</v>
      </c>
      <c r="G67" s="841">
        <f t="shared" si="15"/>
        <v>3.588587563463804</v>
      </c>
      <c r="H67" s="842"/>
      <c r="I67" s="853"/>
      <c r="J67" s="854"/>
    </row>
    <row r="68" spans="1:14" s="236" customFormat="1" ht="15" customHeight="1">
      <c r="A68" s="851">
        <v>38443</v>
      </c>
      <c r="B68" s="23">
        <v>2005</v>
      </c>
      <c r="C68" s="667">
        <v>2916433.04</v>
      </c>
      <c r="D68" s="840">
        <f t="shared" si="16"/>
        <v>15577.379999999888</v>
      </c>
      <c r="E68" s="841">
        <f t="shared" si="17"/>
        <v>0.53699259204091732</v>
      </c>
      <c r="F68" s="840">
        <f t="shared" si="14"/>
        <v>98460.089999999851</v>
      </c>
      <c r="G68" s="841">
        <f t="shared" si="15"/>
        <v>3.4940040854543923</v>
      </c>
      <c r="H68" s="842"/>
      <c r="I68" s="849"/>
    </row>
    <row r="69" spans="1:14" s="236" customFormat="1" ht="15" hidden="1" customHeight="1">
      <c r="A69" s="851">
        <v>38473</v>
      </c>
      <c r="B69" s="23">
        <v>2005</v>
      </c>
      <c r="C69" s="667">
        <v>2931504.86</v>
      </c>
      <c r="D69" s="840">
        <f t="shared" si="16"/>
        <v>15071.819999999832</v>
      </c>
      <c r="E69" s="841">
        <f t="shared" si="17"/>
        <v>0.51678950942071822</v>
      </c>
      <c r="F69" s="840">
        <f t="shared" si="14"/>
        <v>96795.659999999683</v>
      </c>
      <c r="G69" s="841">
        <f t="shared" si="15"/>
        <v>3.4146592532313207</v>
      </c>
      <c r="H69" s="842"/>
      <c r="I69" s="849"/>
    </row>
    <row r="70" spans="1:14" s="856" customFormat="1" ht="15" hidden="1" customHeight="1">
      <c r="A70" s="851">
        <v>38504</v>
      </c>
      <c r="B70" s="23">
        <v>2005</v>
      </c>
      <c r="C70" s="667">
        <v>2944916.81</v>
      </c>
      <c r="D70" s="840">
        <f t="shared" si="16"/>
        <v>13411.950000000186</v>
      </c>
      <c r="E70" s="841">
        <f t="shared" si="17"/>
        <v>0.45751075439117983</v>
      </c>
      <c r="F70" s="840">
        <f t="shared" si="14"/>
        <v>95555.680000000168</v>
      </c>
      <c r="G70" s="841">
        <f t="shared" si="15"/>
        <v>3.3535826327496778</v>
      </c>
      <c r="H70" s="842"/>
      <c r="I70" s="855"/>
    </row>
    <row r="71" spans="1:14" s="354" customFormat="1" ht="15" hidden="1" customHeight="1">
      <c r="A71" s="851">
        <v>38534</v>
      </c>
      <c r="B71" s="23">
        <v>2005</v>
      </c>
      <c r="C71" s="667">
        <v>2950785.69</v>
      </c>
      <c r="D71" s="840">
        <f t="shared" si="16"/>
        <v>5868.8799999998882</v>
      </c>
      <c r="E71" s="841">
        <f t="shared" si="17"/>
        <v>0.19928848176868996</v>
      </c>
      <c r="F71" s="840">
        <f t="shared" si="14"/>
        <v>93279.219999999739</v>
      </c>
      <c r="G71" s="841">
        <f t="shared" si="15"/>
        <v>3.2643572632050706</v>
      </c>
      <c r="H71" s="842"/>
      <c r="I71" s="857"/>
    </row>
    <row r="72" spans="1:14" s="354" customFormat="1" ht="15" hidden="1" customHeight="1">
      <c r="A72" s="851">
        <v>38565</v>
      </c>
      <c r="B72" s="23">
        <v>2005</v>
      </c>
      <c r="C72" s="667">
        <v>2951456.22</v>
      </c>
      <c r="D72" s="840">
        <f>C72-C71</f>
        <v>670.53000000026077</v>
      </c>
      <c r="E72" s="841">
        <f>C72/C71*100-100</f>
        <v>2.2723778357502056E-2</v>
      </c>
      <c r="F72" s="840">
        <f>C72-C59</f>
        <v>92028.720000000205</v>
      </c>
      <c r="G72" s="841">
        <f>C72/C59*100-100</f>
        <v>3.2184316615826276</v>
      </c>
      <c r="H72" s="842"/>
      <c r="I72" s="858"/>
    </row>
    <row r="73" spans="1:14" s="354" customFormat="1" ht="15" hidden="1" customHeight="1">
      <c r="A73" s="851">
        <v>38596</v>
      </c>
      <c r="B73" s="23">
        <v>2005</v>
      </c>
      <c r="C73" s="667">
        <v>2953668.4</v>
      </c>
      <c r="D73" s="840">
        <f>C73-C72</f>
        <v>2212.179999999702</v>
      </c>
      <c r="E73" s="841">
        <f>C73/C72*100-100</f>
        <v>7.495215361859664E-2</v>
      </c>
      <c r="F73" s="840">
        <f>C73-C60</f>
        <v>91899.449999999721</v>
      </c>
      <c r="G73" s="841">
        <f>C73/C60*100-100</f>
        <v>3.2112812601450429</v>
      </c>
      <c r="H73" s="842"/>
      <c r="I73" s="858"/>
    </row>
    <row r="74" spans="1:14" s="236" customFormat="1" ht="15" hidden="1" customHeight="1">
      <c r="A74" s="851">
        <v>38626</v>
      </c>
      <c r="B74" s="23">
        <v>2005</v>
      </c>
      <c r="C74" s="667">
        <v>2958182.6</v>
      </c>
      <c r="D74" s="840">
        <f>C74-C73</f>
        <v>4514.2000000001863</v>
      </c>
      <c r="E74" s="841">
        <f>C74/C73*100-100</f>
        <v>0.15283367625154654</v>
      </c>
      <c r="F74" s="840">
        <f>C74-C61</f>
        <v>90759.459999999963</v>
      </c>
      <c r="G74" s="841">
        <f>C74/C61*100-100</f>
        <v>3.1651924243033136</v>
      </c>
      <c r="H74" s="842"/>
      <c r="I74" s="859"/>
    </row>
    <row r="75" spans="1:14" s="860" customFormat="1" ht="15" hidden="1" customHeight="1">
      <c r="A75" s="851">
        <v>38657</v>
      </c>
      <c r="B75" s="23">
        <v>2005</v>
      </c>
      <c r="C75" s="667">
        <v>2963521.28</v>
      </c>
      <c r="D75" s="840">
        <f>C75-C74</f>
        <v>5338.679999999702</v>
      </c>
      <c r="E75" s="841">
        <f>C75/C74*100-100</f>
        <v>0.18047161794541466</v>
      </c>
      <c r="F75" s="840">
        <f>C75-C62</f>
        <v>90201.089999999851</v>
      </c>
      <c r="G75" s="841">
        <f>C75/C62*100-100</f>
        <v>3.1392634316887609</v>
      </c>
      <c r="H75" s="842"/>
      <c r="I75" s="858"/>
      <c r="J75" s="843"/>
      <c r="K75" s="859"/>
      <c r="L75" s="843"/>
      <c r="M75" s="859"/>
      <c r="N75" s="843"/>
    </row>
    <row r="76" spans="1:14" s="860" customFormat="1" ht="15" hidden="1" customHeight="1">
      <c r="A76" s="851">
        <v>38687</v>
      </c>
      <c r="B76" s="23">
        <v>2005</v>
      </c>
      <c r="C76" s="667">
        <v>2967849.2</v>
      </c>
      <c r="D76" s="840">
        <f>C76-C75</f>
        <v>4327.9200000003912</v>
      </c>
      <c r="E76" s="841">
        <f>C76/C75*100-100</f>
        <v>0.14603978143192364</v>
      </c>
      <c r="F76" s="840">
        <f>C76-C63</f>
        <v>89070.150000000373</v>
      </c>
      <c r="G76" s="841">
        <f>C76/C63*100-100</f>
        <v>3.0940252257289416</v>
      </c>
      <c r="H76" s="842"/>
      <c r="I76" s="858"/>
      <c r="J76" s="843"/>
      <c r="K76" s="859"/>
      <c r="L76" s="843"/>
      <c r="M76" s="859"/>
      <c r="N76" s="843"/>
    </row>
    <row r="77" spans="1:14" s="236" customFormat="1" ht="15" hidden="1" customHeight="1">
      <c r="A77" s="845" t="s">
        <v>211</v>
      </c>
      <c r="B77" s="852" t="s">
        <v>211</v>
      </c>
      <c r="C77" s="733"/>
      <c r="D77" s="847"/>
      <c r="E77" s="848"/>
      <c r="F77" s="847"/>
      <c r="G77" s="848"/>
      <c r="H77" s="842"/>
      <c r="I77" s="849"/>
      <c r="J77" s="850"/>
      <c r="K77" s="850"/>
    </row>
    <row r="78" spans="1:14" s="236" customFormat="1" ht="15" hidden="1" customHeight="1">
      <c r="A78" s="851">
        <v>38718</v>
      </c>
      <c r="B78" s="23">
        <v>2006</v>
      </c>
      <c r="C78" s="659">
        <v>2963965.52</v>
      </c>
      <c r="D78" s="840">
        <f>C78-C76</f>
        <v>-3883.6800000001676</v>
      </c>
      <c r="E78" s="841">
        <f>C78/C76*100-100</f>
        <v>-0.13085840075703459</v>
      </c>
      <c r="F78" s="840">
        <f t="shared" ref="F78:F84" si="18">C78-C65</f>
        <v>87258.919999999925</v>
      </c>
      <c r="G78" s="841">
        <f t="shared" ref="G78:G84" si="19">C78/C65*100-100</f>
        <v>3.033292307251628</v>
      </c>
      <c r="H78" s="842"/>
      <c r="I78" s="843"/>
    </row>
    <row r="79" spans="1:14" s="236" customFormat="1" ht="15" hidden="1" customHeight="1">
      <c r="A79" s="851">
        <v>38749</v>
      </c>
      <c r="B79" s="23">
        <v>2006</v>
      </c>
      <c r="C79" s="667">
        <v>2972719.5</v>
      </c>
      <c r="D79" s="840">
        <f t="shared" ref="D79:D84" si="20">C79-C78</f>
        <v>8753.9799999999814</v>
      </c>
      <c r="E79" s="841">
        <f t="shared" ref="E79:E84" si="21">C79/C78*100-100</f>
        <v>0.29534689054007401</v>
      </c>
      <c r="F79" s="840">
        <f t="shared" si="18"/>
        <v>87727.299999999814</v>
      </c>
      <c r="G79" s="841">
        <f t="shared" si="19"/>
        <v>3.0408158469197986</v>
      </c>
      <c r="H79" s="842"/>
      <c r="I79" s="843"/>
    </row>
    <row r="80" spans="1:14" s="247" customFormat="1" ht="15" hidden="1" customHeight="1">
      <c r="A80" s="851">
        <v>38777</v>
      </c>
      <c r="B80" s="23">
        <v>2006</v>
      </c>
      <c r="C80" s="667">
        <v>2986282.65</v>
      </c>
      <c r="D80" s="840">
        <f t="shared" si="20"/>
        <v>13563.149999999907</v>
      </c>
      <c r="E80" s="841">
        <f t="shared" si="21"/>
        <v>0.4562539452511345</v>
      </c>
      <c r="F80" s="840">
        <f t="shared" si="18"/>
        <v>85426.989999999758</v>
      </c>
      <c r="G80" s="841">
        <f t="shared" si="19"/>
        <v>2.9448893710209489</v>
      </c>
      <c r="H80" s="842"/>
      <c r="I80" s="853"/>
      <c r="J80" s="854"/>
    </row>
    <row r="81" spans="1:14" s="236" customFormat="1" ht="15" customHeight="1">
      <c r="A81" s="851">
        <v>38808</v>
      </c>
      <c r="B81" s="23">
        <v>2006</v>
      </c>
      <c r="C81" s="667">
        <v>3001292.05</v>
      </c>
      <c r="D81" s="840">
        <f t="shared" si="20"/>
        <v>15009.399999999907</v>
      </c>
      <c r="E81" s="841">
        <f t="shared" si="21"/>
        <v>0.50261149928323334</v>
      </c>
      <c r="F81" s="840">
        <f t="shared" si="18"/>
        <v>84859.009999999776</v>
      </c>
      <c r="G81" s="841">
        <f t="shared" si="19"/>
        <v>2.909684838846843</v>
      </c>
      <c r="H81" s="842"/>
      <c r="I81" s="849"/>
    </row>
    <row r="82" spans="1:14" s="236" customFormat="1" ht="15" hidden="1" customHeight="1">
      <c r="A82" s="851">
        <v>38838</v>
      </c>
      <c r="B82" s="23">
        <v>2006</v>
      </c>
      <c r="C82" s="667">
        <v>3017194.95</v>
      </c>
      <c r="D82" s="840">
        <f t="shared" si="20"/>
        <v>15902.900000000373</v>
      </c>
      <c r="E82" s="841">
        <f t="shared" si="21"/>
        <v>0.52986846115159381</v>
      </c>
      <c r="F82" s="840">
        <f t="shared" si="18"/>
        <v>85690.090000000317</v>
      </c>
      <c r="G82" s="841">
        <f t="shared" si="19"/>
        <v>2.9230751471447434</v>
      </c>
      <c r="H82" s="842"/>
      <c r="I82" s="849"/>
    </row>
    <row r="83" spans="1:14" s="856" customFormat="1" ht="15" hidden="1" customHeight="1">
      <c r="A83" s="851">
        <v>38869</v>
      </c>
      <c r="B83" s="23">
        <v>2006</v>
      </c>
      <c r="C83" s="667">
        <v>3028458</v>
      </c>
      <c r="D83" s="840">
        <f t="shared" si="20"/>
        <v>11263.049999999814</v>
      </c>
      <c r="E83" s="841">
        <f t="shared" si="21"/>
        <v>0.3732954014124914</v>
      </c>
      <c r="F83" s="840">
        <f t="shared" si="18"/>
        <v>83541.189999999944</v>
      </c>
      <c r="G83" s="841">
        <f t="shared" si="19"/>
        <v>2.836792866824652</v>
      </c>
      <c r="H83" s="842"/>
      <c r="I83" s="855"/>
    </row>
    <row r="84" spans="1:14" s="354" customFormat="1" ht="15" hidden="1" customHeight="1">
      <c r="A84" s="851">
        <v>38899</v>
      </c>
      <c r="B84" s="23">
        <v>2006</v>
      </c>
      <c r="C84" s="667">
        <v>3033439.95</v>
      </c>
      <c r="D84" s="840">
        <f t="shared" si="20"/>
        <v>4981.9500000001863</v>
      </c>
      <c r="E84" s="841">
        <f t="shared" si="21"/>
        <v>0.1645045102161049</v>
      </c>
      <c r="F84" s="840">
        <f t="shared" si="18"/>
        <v>82654.260000000242</v>
      </c>
      <c r="G84" s="841">
        <f t="shared" si="19"/>
        <v>2.80109329119054</v>
      </c>
      <c r="H84" s="842"/>
      <c r="I84" s="857"/>
    </row>
    <row r="85" spans="1:14" s="354" customFormat="1" ht="15" hidden="1" customHeight="1">
      <c r="A85" s="851">
        <v>38930</v>
      </c>
      <c r="B85" s="23">
        <v>2006</v>
      </c>
      <c r="C85" s="667">
        <v>3032031.31</v>
      </c>
      <c r="D85" s="840">
        <f>C85-C84</f>
        <v>-1408.6400000001304</v>
      </c>
      <c r="E85" s="841">
        <f>C85/C84*100-100</f>
        <v>-4.643704913294755E-2</v>
      </c>
      <c r="F85" s="840">
        <f>C85-C72</f>
        <v>80575.089999999851</v>
      </c>
      <c r="G85" s="841">
        <f>C85/C72*100-100</f>
        <v>2.7300113569023239</v>
      </c>
      <c r="H85" s="842"/>
      <c r="I85" s="858"/>
    </row>
    <row r="86" spans="1:14" s="354" customFormat="1" ht="15" hidden="1" customHeight="1">
      <c r="A86" s="851">
        <v>38961</v>
      </c>
      <c r="B86" s="23">
        <v>2006</v>
      </c>
      <c r="C86" s="667">
        <v>3034700.09</v>
      </c>
      <c r="D86" s="840">
        <f>C86-C85</f>
        <v>2668.7799999997951</v>
      </c>
      <c r="E86" s="841">
        <f>C86/C85*100-100</f>
        <v>8.8019539613526376E-2</v>
      </c>
      <c r="F86" s="840">
        <f>C86-C73</f>
        <v>81031.689999999944</v>
      </c>
      <c r="G86" s="841">
        <f>C86/C73*100-100</f>
        <v>2.7434254298823788</v>
      </c>
      <c r="H86" s="842"/>
      <c r="I86" s="858"/>
    </row>
    <row r="87" spans="1:14" s="236" customFormat="1" ht="15" hidden="1" customHeight="1">
      <c r="A87" s="851">
        <v>38991</v>
      </c>
      <c r="B87" s="23">
        <v>2006</v>
      </c>
      <c r="C87" s="667">
        <v>3041827.14</v>
      </c>
      <c r="D87" s="840">
        <f>C87-C86</f>
        <v>7127.0500000002794</v>
      </c>
      <c r="E87" s="841">
        <f>C87/C86*100-100</f>
        <v>0.2348518729572362</v>
      </c>
      <c r="F87" s="840">
        <f>C87-C74</f>
        <v>83644.540000000037</v>
      </c>
      <c r="G87" s="841">
        <f>C87/C74*100-100</f>
        <v>2.8275651408401927</v>
      </c>
      <c r="H87" s="842"/>
      <c r="I87" s="859"/>
    </row>
    <row r="88" spans="1:14" s="860" customFormat="1" ht="15" hidden="1" customHeight="1">
      <c r="A88" s="851">
        <v>39022</v>
      </c>
      <c r="B88" s="23">
        <v>2006</v>
      </c>
      <c r="C88" s="667">
        <v>3047009</v>
      </c>
      <c r="D88" s="840">
        <f>C88-C87</f>
        <v>5181.8599999998696</v>
      </c>
      <c r="E88" s="841">
        <f>C88/C87*100-100</f>
        <v>0.1703535329755681</v>
      </c>
      <c r="F88" s="840">
        <f>C88-C75</f>
        <v>83487.720000000205</v>
      </c>
      <c r="G88" s="841">
        <f>C88/C75*100-100</f>
        <v>2.8171797031941708</v>
      </c>
      <c r="H88" s="842"/>
      <c r="I88" s="858"/>
      <c r="J88" s="843"/>
      <c r="K88" s="859"/>
      <c r="L88" s="843"/>
      <c r="M88" s="859"/>
      <c r="N88" s="843"/>
    </row>
    <row r="89" spans="1:14" s="860" customFormat="1" ht="15" hidden="1" customHeight="1">
      <c r="A89" s="851">
        <v>39052</v>
      </c>
      <c r="B89" s="23">
        <v>2006</v>
      </c>
      <c r="C89" s="667">
        <v>3053033.72</v>
      </c>
      <c r="D89" s="840">
        <f>C89-C88</f>
        <v>6024.7200000002049</v>
      </c>
      <c r="E89" s="841">
        <f>C89/C88*100-100</f>
        <v>0.19772570412493451</v>
      </c>
      <c r="F89" s="840">
        <f>C89-C76</f>
        <v>85184.520000000019</v>
      </c>
      <c r="G89" s="841">
        <f>C89/C76*100-100</f>
        <v>2.8702442159123081</v>
      </c>
      <c r="H89" s="842"/>
      <c r="I89" s="858"/>
      <c r="J89" s="843"/>
      <c r="K89" s="859"/>
      <c r="L89" s="843"/>
      <c r="M89" s="859"/>
      <c r="N89" s="843"/>
    </row>
    <row r="90" spans="1:14" s="247" customFormat="1" ht="15" hidden="1" customHeight="1">
      <c r="A90" s="845" t="s">
        <v>212</v>
      </c>
      <c r="B90" s="852" t="s">
        <v>212</v>
      </c>
      <c r="C90" s="681"/>
      <c r="D90" s="847"/>
      <c r="E90" s="861"/>
      <c r="F90" s="847"/>
      <c r="G90" s="861"/>
      <c r="H90" s="842"/>
      <c r="I90" s="862"/>
      <c r="J90" s="863"/>
      <c r="K90" s="864"/>
      <c r="L90" s="863"/>
      <c r="M90" s="864"/>
      <c r="N90" s="863"/>
    </row>
    <row r="91" spans="1:14" s="868" customFormat="1" ht="15" hidden="1" customHeight="1">
      <c r="A91" s="851">
        <v>39083</v>
      </c>
      <c r="B91" s="23">
        <v>2007</v>
      </c>
      <c r="C91" s="659">
        <v>3051691.77</v>
      </c>
      <c r="D91" s="840">
        <f>C91-C89</f>
        <v>-1341.9500000001863</v>
      </c>
      <c r="E91" s="841">
        <f>C91/C89*100-100</f>
        <v>-4.3954640632009045E-2</v>
      </c>
      <c r="F91" s="840">
        <f t="shared" ref="F91:F97" si="22">C91-C78</f>
        <v>87726.25</v>
      </c>
      <c r="G91" s="841">
        <f t="shared" ref="G91:G97" si="23">C91/C78*100-100</f>
        <v>2.9597594644083358</v>
      </c>
      <c r="H91" s="842"/>
      <c r="I91" s="865"/>
      <c r="J91" s="866"/>
      <c r="K91" s="867"/>
      <c r="L91" s="866"/>
      <c r="M91" s="867"/>
      <c r="N91" s="866"/>
    </row>
    <row r="92" spans="1:14" s="236" customFormat="1" ht="15" hidden="1" customHeight="1">
      <c r="A92" s="851">
        <v>39114</v>
      </c>
      <c r="B92" s="23">
        <v>2007</v>
      </c>
      <c r="C92" s="667">
        <v>3063806.25</v>
      </c>
      <c r="D92" s="840">
        <f t="shared" ref="D92:D97" si="24">C92-C91</f>
        <v>12114.479999999981</v>
      </c>
      <c r="E92" s="841">
        <f t="shared" ref="E92:E97" si="25">C92/C91*100-100</f>
        <v>0.39697587151799496</v>
      </c>
      <c r="F92" s="840">
        <f t="shared" si="22"/>
        <v>91086.75</v>
      </c>
      <c r="G92" s="841">
        <f t="shared" si="23"/>
        <v>3.0640882868363519</v>
      </c>
      <c r="H92" s="842"/>
      <c r="I92" s="865"/>
      <c r="J92" s="843"/>
      <c r="K92" s="859"/>
      <c r="L92" s="843"/>
      <c r="M92" s="859"/>
      <c r="N92" s="843"/>
    </row>
    <row r="93" spans="1:14" s="236" customFormat="1" ht="15" hidden="1" customHeight="1">
      <c r="A93" s="851">
        <v>39142</v>
      </c>
      <c r="B93" s="23">
        <v>2007</v>
      </c>
      <c r="C93" s="667">
        <v>3082544.36</v>
      </c>
      <c r="D93" s="840">
        <f t="shared" si="24"/>
        <v>18738.10999999987</v>
      </c>
      <c r="E93" s="841">
        <f t="shared" si="25"/>
        <v>0.61159578873500209</v>
      </c>
      <c r="F93" s="840">
        <f t="shared" si="22"/>
        <v>96261.709999999963</v>
      </c>
      <c r="G93" s="841">
        <f t="shared" si="23"/>
        <v>3.2234627890966578</v>
      </c>
      <c r="H93" s="842"/>
      <c r="I93" s="858"/>
      <c r="J93" s="843"/>
      <c r="K93" s="859"/>
      <c r="L93" s="843"/>
      <c r="M93" s="859"/>
      <c r="N93" s="843"/>
    </row>
    <row r="94" spans="1:14" s="236" customFormat="1" ht="15" customHeight="1">
      <c r="A94" s="851">
        <v>39173</v>
      </c>
      <c r="B94" s="23">
        <v>2007</v>
      </c>
      <c r="C94" s="667">
        <v>3100505.42</v>
      </c>
      <c r="D94" s="840">
        <f t="shared" si="24"/>
        <v>17961.060000000056</v>
      </c>
      <c r="E94" s="841">
        <f t="shared" si="25"/>
        <v>0.58266996034406304</v>
      </c>
      <c r="F94" s="840">
        <f t="shared" si="22"/>
        <v>99213.370000000112</v>
      </c>
      <c r="G94" s="841">
        <f t="shared" si="23"/>
        <v>3.305688628335929</v>
      </c>
      <c r="H94" s="842"/>
      <c r="I94" s="858"/>
      <c r="J94" s="843"/>
      <c r="K94" s="859"/>
      <c r="L94" s="843"/>
      <c r="M94" s="859"/>
      <c r="N94" s="843"/>
    </row>
    <row r="95" spans="1:14" s="236" customFormat="1" ht="15" hidden="1" customHeight="1">
      <c r="A95" s="851">
        <v>39203</v>
      </c>
      <c r="B95" s="23">
        <v>2007</v>
      </c>
      <c r="C95" s="667">
        <v>3117502.95</v>
      </c>
      <c r="D95" s="840">
        <f t="shared" si="24"/>
        <v>16997.530000000261</v>
      </c>
      <c r="E95" s="841">
        <f t="shared" si="25"/>
        <v>0.5482180385932196</v>
      </c>
      <c r="F95" s="840">
        <f t="shared" si="22"/>
        <v>100308</v>
      </c>
      <c r="G95" s="841">
        <f t="shared" si="23"/>
        <v>3.3245448723822051</v>
      </c>
      <c r="H95" s="842"/>
      <c r="I95" s="858"/>
      <c r="J95" s="843"/>
    </row>
    <row r="96" spans="1:14" s="236" customFormat="1" ht="15" hidden="1" customHeight="1">
      <c r="A96" s="851">
        <v>39234</v>
      </c>
      <c r="B96" s="23">
        <v>2007</v>
      </c>
      <c r="C96" s="667">
        <v>3132507.76</v>
      </c>
      <c r="D96" s="840">
        <f t="shared" si="24"/>
        <v>15004.80999999959</v>
      </c>
      <c r="E96" s="841">
        <f t="shared" si="25"/>
        <v>0.4813086062997769</v>
      </c>
      <c r="F96" s="840">
        <f t="shared" si="22"/>
        <v>104049.75999999978</v>
      </c>
      <c r="G96" s="841">
        <f t="shared" si="23"/>
        <v>3.4357339609794764</v>
      </c>
      <c r="H96" s="842"/>
      <c r="I96" s="858"/>
      <c r="J96" s="843"/>
    </row>
    <row r="97" spans="1:16" s="354" customFormat="1" ht="15" hidden="1" customHeight="1">
      <c r="A97" s="851">
        <v>39264</v>
      </c>
      <c r="B97" s="23">
        <v>2007</v>
      </c>
      <c r="C97" s="667">
        <v>3141184.5</v>
      </c>
      <c r="D97" s="840">
        <f t="shared" si="24"/>
        <v>8676.7400000002235</v>
      </c>
      <c r="E97" s="841">
        <f t="shared" si="25"/>
        <v>0.27699021566031945</v>
      </c>
      <c r="F97" s="840">
        <f t="shared" si="22"/>
        <v>107744.54999999981</v>
      </c>
      <c r="G97" s="841">
        <f t="shared" si="23"/>
        <v>3.5518932886737957</v>
      </c>
      <c r="H97" s="842"/>
      <c r="I97" s="858"/>
      <c r="J97" s="843"/>
    </row>
    <row r="98" spans="1:16" s="354" customFormat="1" ht="15" hidden="1" customHeight="1">
      <c r="A98" s="851">
        <v>39295</v>
      </c>
      <c r="B98" s="23">
        <v>2007</v>
      </c>
      <c r="C98" s="667">
        <v>3140701.81</v>
      </c>
      <c r="D98" s="840">
        <f>C98-C97</f>
        <v>-482.68999999994412</v>
      </c>
      <c r="E98" s="841">
        <f>C98/C97*100-100</f>
        <v>-1.5366496300998733E-2</v>
      </c>
      <c r="F98" s="840">
        <f>C98-C85</f>
        <v>108670.5</v>
      </c>
      <c r="G98" s="841">
        <f>C98/C85*100-100</f>
        <v>3.5840823820516619</v>
      </c>
      <c r="H98" s="842"/>
      <c r="I98" s="858"/>
      <c r="J98" s="843"/>
    </row>
    <row r="99" spans="1:16" s="252" customFormat="1" ht="15" hidden="1" customHeight="1">
      <c r="A99" s="851">
        <v>39326</v>
      </c>
      <c r="B99" s="23">
        <v>2007</v>
      </c>
      <c r="C99" s="667">
        <v>3145212.3</v>
      </c>
      <c r="D99" s="840">
        <f>C99-C98</f>
        <v>4510.4899999997579</v>
      </c>
      <c r="E99" s="841">
        <f>C99/C98*100-100</f>
        <v>0.14361407968239348</v>
      </c>
      <c r="F99" s="840">
        <f>C99-C86</f>
        <v>110512.20999999996</v>
      </c>
      <c r="G99" s="841">
        <f>C99/C86*100-100</f>
        <v>3.6416188329173593</v>
      </c>
      <c r="H99" s="842"/>
      <c r="I99" s="862"/>
      <c r="J99" s="863"/>
    </row>
    <row r="100" spans="1:16" s="354" customFormat="1" ht="15" hidden="1" customHeight="1">
      <c r="A100" s="851">
        <v>39356</v>
      </c>
      <c r="B100" s="23">
        <v>2007</v>
      </c>
      <c r="C100" s="667">
        <v>3153101.13</v>
      </c>
      <c r="D100" s="840">
        <f>C100-C99</f>
        <v>7888.8300000000745</v>
      </c>
      <c r="E100" s="841">
        <f>C100/C99*100-100</f>
        <v>0.25082027054264699</v>
      </c>
      <c r="F100" s="840">
        <f>C100-C87</f>
        <v>111273.98999999976</v>
      </c>
      <c r="G100" s="841">
        <f>C100/C87*100-100</f>
        <v>3.6581299619806771</v>
      </c>
      <c r="H100" s="842"/>
      <c r="I100" s="858"/>
    </row>
    <row r="101" spans="1:16" s="252" customFormat="1" ht="15" hidden="1" customHeight="1">
      <c r="A101" s="851">
        <v>39387</v>
      </c>
      <c r="B101" s="23">
        <v>2007</v>
      </c>
      <c r="C101" s="667">
        <v>3156911.95</v>
      </c>
      <c r="D101" s="840">
        <f>C101-C100</f>
        <v>3810.820000000298</v>
      </c>
      <c r="E101" s="841">
        <f>C101/C100*100-100</f>
        <v>0.12085942831781438</v>
      </c>
      <c r="F101" s="840">
        <f>C101-C88</f>
        <v>109902.95000000019</v>
      </c>
      <c r="G101" s="841">
        <f>C101/C88*100-100</f>
        <v>3.6069125493229706</v>
      </c>
      <c r="H101" s="842"/>
      <c r="I101" s="862"/>
    </row>
    <row r="102" spans="1:16" s="252" customFormat="1" ht="15" hidden="1" customHeight="1">
      <c r="A102" s="851">
        <v>39417</v>
      </c>
      <c r="B102" s="23">
        <v>2007</v>
      </c>
      <c r="C102" s="667">
        <v>3159017.17</v>
      </c>
      <c r="D102" s="840">
        <f>C102-C101</f>
        <v>2105.2199999997392</v>
      </c>
      <c r="E102" s="841">
        <f>C102/C101*100-100</f>
        <v>6.6686053755788066E-2</v>
      </c>
      <c r="F102" s="840">
        <f>C102-C89</f>
        <v>105983.44999999972</v>
      </c>
      <c r="G102" s="841">
        <f>C102/C89*100-100</f>
        <v>3.4714143281719032</v>
      </c>
      <c r="H102" s="842"/>
      <c r="I102" s="862"/>
    </row>
    <row r="103" spans="1:16" s="860" customFormat="1" ht="15" hidden="1" customHeight="1">
      <c r="A103" s="845" t="s">
        <v>213</v>
      </c>
      <c r="B103" s="852" t="s">
        <v>213</v>
      </c>
      <c r="C103" s="681"/>
      <c r="D103" s="869"/>
      <c r="E103" s="870"/>
      <c r="F103" s="847"/>
      <c r="G103" s="848"/>
      <c r="H103" s="842"/>
      <c r="I103" s="871"/>
      <c r="J103" s="871"/>
      <c r="K103" s="871"/>
      <c r="L103" s="871"/>
      <c r="M103" s="871"/>
      <c r="N103" s="871"/>
      <c r="O103" s="859"/>
      <c r="P103" s="843"/>
    </row>
    <row r="104" spans="1:16" s="872" customFormat="1" ht="15" hidden="1" customHeight="1">
      <c r="A104" s="851">
        <v>39448</v>
      </c>
      <c r="B104" s="23">
        <v>2008</v>
      </c>
      <c r="C104" s="659">
        <v>3396974</v>
      </c>
      <c r="D104" s="840">
        <f>C104-C102</f>
        <v>237956.83000000007</v>
      </c>
      <c r="E104" s="841">
        <f>C104/C102*100-100</f>
        <v>7.5326222427591176</v>
      </c>
      <c r="F104" s="840">
        <f t="shared" ref="F104:F110" si="26">C104-C91</f>
        <v>345282.23</v>
      </c>
      <c r="G104" s="841">
        <f t="shared" ref="G104:G110" si="27">C104/C91*100-100</f>
        <v>11.314452966526176</v>
      </c>
      <c r="I104" s="873"/>
      <c r="J104" s="873"/>
      <c r="K104" s="873"/>
      <c r="L104" s="873"/>
      <c r="M104" s="873"/>
      <c r="N104" s="873"/>
      <c r="O104" s="867"/>
      <c r="P104" s="866"/>
    </row>
    <row r="105" spans="1:16" s="236" customFormat="1" ht="15" hidden="1" customHeight="1">
      <c r="A105" s="851">
        <v>39479</v>
      </c>
      <c r="B105" s="23">
        <v>2008</v>
      </c>
      <c r="C105" s="659">
        <v>3398446</v>
      </c>
      <c r="D105" s="840">
        <f t="shared" ref="D105:D110" si="28">C105-C104</f>
        <v>1472</v>
      </c>
      <c r="E105" s="841">
        <f t="shared" ref="E105:E110" si="29">C105/C104*100-100</f>
        <v>4.3332683735570754E-2</v>
      </c>
      <c r="F105" s="840">
        <f t="shared" si="26"/>
        <v>334639.75</v>
      </c>
      <c r="G105" s="841">
        <f t="shared" si="27"/>
        <v>10.922353526761029</v>
      </c>
      <c r="I105" s="871"/>
      <c r="J105" s="871"/>
      <c r="K105" s="871"/>
      <c r="L105" s="871"/>
      <c r="M105" s="871"/>
      <c r="N105" s="871"/>
      <c r="O105" s="859"/>
      <c r="P105" s="843"/>
    </row>
    <row r="106" spans="1:16" s="236" customFormat="1" ht="15" hidden="1" customHeight="1">
      <c r="A106" s="851">
        <v>39508</v>
      </c>
      <c r="B106" s="23">
        <v>2008</v>
      </c>
      <c r="C106" s="659">
        <v>3407600</v>
      </c>
      <c r="D106" s="840">
        <f t="shared" si="28"/>
        <v>9154</v>
      </c>
      <c r="E106" s="841">
        <f t="shared" si="29"/>
        <v>0.26935840675415079</v>
      </c>
      <c r="F106" s="840">
        <f t="shared" si="26"/>
        <v>325055.64000000013</v>
      </c>
      <c r="G106" s="841">
        <f t="shared" si="27"/>
        <v>10.545043380981539</v>
      </c>
      <c r="I106" s="871"/>
      <c r="J106" s="871"/>
      <c r="K106" s="871"/>
      <c r="L106" s="871"/>
      <c r="M106" s="871"/>
      <c r="N106" s="871"/>
      <c r="O106" s="859"/>
      <c r="P106" s="843"/>
    </row>
    <row r="107" spans="1:16" s="236" customFormat="1" ht="15" customHeight="1">
      <c r="A107" s="851">
        <v>39539</v>
      </c>
      <c r="B107" s="23">
        <v>2008</v>
      </c>
      <c r="C107" s="659">
        <v>3410507</v>
      </c>
      <c r="D107" s="840">
        <f t="shared" si="28"/>
        <v>2907</v>
      </c>
      <c r="E107" s="841">
        <f t="shared" si="29"/>
        <v>8.5309308604280432E-2</v>
      </c>
      <c r="F107" s="840">
        <f t="shared" si="26"/>
        <v>310001.58000000007</v>
      </c>
      <c r="G107" s="841">
        <f t="shared" si="27"/>
        <v>9.9984208381096948</v>
      </c>
      <c r="I107" s="871"/>
      <c r="J107" s="871"/>
      <c r="K107" s="871"/>
      <c r="L107" s="871"/>
      <c r="M107" s="871"/>
      <c r="N107" s="871"/>
      <c r="O107" s="859"/>
      <c r="P107" s="843"/>
    </row>
    <row r="108" spans="1:16" s="247" customFormat="1" ht="15" hidden="1" customHeight="1">
      <c r="A108" s="851">
        <v>39569</v>
      </c>
      <c r="B108" s="23">
        <v>2008</v>
      </c>
      <c r="C108" s="659">
        <v>3410078</v>
      </c>
      <c r="D108" s="840">
        <f t="shared" si="28"/>
        <v>-429</v>
      </c>
      <c r="E108" s="841">
        <f t="shared" si="29"/>
        <v>-1.2578774944600468E-2</v>
      </c>
      <c r="F108" s="840">
        <f t="shared" si="26"/>
        <v>292575.04999999981</v>
      </c>
      <c r="G108" s="841">
        <f t="shared" si="27"/>
        <v>9.3849165403355812</v>
      </c>
      <c r="H108" s="236"/>
      <c r="I108" s="871"/>
      <c r="J108" s="871"/>
      <c r="K108" s="871"/>
      <c r="L108" s="871"/>
      <c r="M108" s="871"/>
      <c r="N108" s="871"/>
      <c r="O108" s="864"/>
      <c r="P108" s="863"/>
    </row>
    <row r="109" spans="1:16" s="247" customFormat="1" ht="15" hidden="1" customHeight="1">
      <c r="A109" s="851">
        <v>39600</v>
      </c>
      <c r="B109" s="23">
        <v>2008</v>
      </c>
      <c r="C109" s="659">
        <v>3409523</v>
      </c>
      <c r="D109" s="840">
        <f t="shared" si="28"/>
        <v>-555</v>
      </c>
      <c r="E109" s="841">
        <f t="shared" si="29"/>
        <v>-1.6275287544743833E-2</v>
      </c>
      <c r="F109" s="840">
        <f t="shared" si="26"/>
        <v>277015.24000000022</v>
      </c>
      <c r="G109" s="841">
        <f t="shared" si="27"/>
        <v>8.8432419398060773</v>
      </c>
      <c r="I109" s="871"/>
      <c r="J109" s="871"/>
      <c r="K109" s="871"/>
      <c r="L109" s="871"/>
      <c r="M109" s="871"/>
      <c r="N109" s="871"/>
      <c r="O109" s="864"/>
      <c r="P109" s="863"/>
    </row>
    <row r="110" spans="1:16" s="247" customFormat="1" ht="15" hidden="1" customHeight="1">
      <c r="A110" s="851">
        <v>39630</v>
      </c>
      <c r="B110" s="23">
        <v>2008</v>
      </c>
      <c r="C110" s="659">
        <v>3399627.47</v>
      </c>
      <c r="D110" s="840">
        <f t="shared" si="28"/>
        <v>-9895.5299999997951</v>
      </c>
      <c r="E110" s="841">
        <f t="shared" si="29"/>
        <v>-0.29023209404951444</v>
      </c>
      <c r="F110" s="840">
        <f t="shared" si="26"/>
        <v>258442.9700000002</v>
      </c>
      <c r="G110" s="841">
        <f t="shared" si="27"/>
        <v>8.2275641561328428</v>
      </c>
      <c r="I110" s="871"/>
      <c r="J110" s="871"/>
      <c r="K110" s="871"/>
      <c r="L110" s="871"/>
      <c r="M110" s="871"/>
      <c r="N110" s="871"/>
    </row>
    <row r="111" spans="1:16" s="279" customFormat="1" ht="15" hidden="1" customHeight="1">
      <c r="A111" s="851">
        <v>39661</v>
      </c>
      <c r="B111" s="23">
        <v>2008</v>
      </c>
      <c r="C111" s="659">
        <v>3382147.8</v>
      </c>
      <c r="D111" s="840">
        <f>C111-C110</f>
        <v>-17479.670000000391</v>
      </c>
      <c r="E111" s="841">
        <f>C111/C110*100-100</f>
        <v>-0.51416427694650224</v>
      </c>
      <c r="F111" s="840">
        <f>C111-C98</f>
        <v>241445.98999999976</v>
      </c>
      <c r="G111" s="841">
        <f>C111/C98*100-100</f>
        <v>7.6876445013415662</v>
      </c>
      <c r="I111" s="871"/>
      <c r="J111" s="871"/>
      <c r="K111" s="871"/>
      <c r="L111" s="871"/>
      <c r="M111" s="871"/>
      <c r="N111" s="871"/>
    </row>
    <row r="112" spans="1:16" s="252" customFormat="1" ht="15" hidden="1" customHeight="1">
      <c r="A112" s="851">
        <v>39692</v>
      </c>
      <c r="B112" s="23">
        <v>2008</v>
      </c>
      <c r="C112" s="659">
        <v>3371691.18</v>
      </c>
      <c r="D112" s="840">
        <f>C112-C111</f>
        <v>-10456.619999999646</v>
      </c>
      <c r="E112" s="841">
        <f>C112/C111*100-100</f>
        <v>-0.30917099483350796</v>
      </c>
      <c r="F112" s="840">
        <f>C112-C99</f>
        <v>226478.88000000035</v>
      </c>
      <c r="G112" s="841">
        <f>C112/C99*100-100</f>
        <v>7.2007501687564996</v>
      </c>
      <c r="H112" s="279"/>
      <c r="I112" s="871"/>
      <c r="J112" s="871"/>
      <c r="K112" s="871"/>
      <c r="L112" s="871"/>
      <c r="M112" s="871"/>
      <c r="N112" s="871"/>
    </row>
    <row r="113" spans="1:14" s="252" customFormat="1" ht="15" hidden="1" customHeight="1">
      <c r="A113" s="851">
        <v>39722</v>
      </c>
      <c r="B113" s="23">
        <v>2008</v>
      </c>
      <c r="C113" s="659">
        <v>3355586.21</v>
      </c>
      <c r="D113" s="840">
        <f>C113-C112</f>
        <v>-16104.970000000205</v>
      </c>
      <c r="E113" s="841">
        <f>C113/C112*100-100</f>
        <v>-0.47765258264253418</v>
      </c>
      <c r="F113" s="840">
        <f>C113-C100</f>
        <v>202485.08000000007</v>
      </c>
      <c r="G113" s="841">
        <f>C113/C100*100-100</f>
        <v>6.421775631408309</v>
      </c>
      <c r="H113" s="279"/>
      <c r="I113" s="871"/>
      <c r="J113" s="871"/>
      <c r="K113" s="871"/>
      <c r="L113" s="871"/>
      <c r="M113" s="871"/>
      <c r="N113" s="871"/>
    </row>
    <row r="114" spans="1:14" s="252" customFormat="1" ht="15" hidden="1" customHeight="1">
      <c r="A114" s="851">
        <v>39753</v>
      </c>
      <c r="B114" s="23">
        <v>2008</v>
      </c>
      <c r="C114" s="659">
        <v>3336478.85</v>
      </c>
      <c r="D114" s="840">
        <f>C114-C113</f>
        <v>-19107.35999999987</v>
      </c>
      <c r="E114" s="841">
        <f>C114/C113*100-100</f>
        <v>-0.56941943386993898</v>
      </c>
      <c r="F114" s="840">
        <f>C114-C101</f>
        <v>179566.89999999991</v>
      </c>
      <c r="G114" s="841">
        <f>C114/C101*100-100</f>
        <v>5.6880553795616464</v>
      </c>
      <c r="I114" s="871"/>
      <c r="J114" s="871"/>
      <c r="K114" s="871"/>
      <c r="L114" s="871"/>
      <c r="M114" s="871"/>
      <c r="N114" s="871"/>
    </row>
    <row r="115" spans="1:14" s="252" customFormat="1" ht="15" hidden="1" customHeight="1">
      <c r="A115" s="851">
        <v>39783</v>
      </c>
      <c r="B115" s="23">
        <v>2008</v>
      </c>
      <c r="C115" s="659">
        <v>3319188.26</v>
      </c>
      <c r="D115" s="840">
        <f>C115-C114</f>
        <v>-17290.590000000317</v>
      </c>
      <c r="E115" s="841">
        <f>C115/C114*100-100</f>
        <v>-0.51822867092354841</v>
      </c>
      <c r="F115" s="840">
        <f>C115-C102</f>
        <v>160171.08999999985</v>
      </c>
      <c r="G115" s="841">
        <f>C115/C102*100-100</f>
        <v>5.0702823498740344</v>
      </c>
      <c r="I115" s="871"/>
      <c r="J115" s="871"/>
      <c r="K115" s="871"/>
      <c r="L115" s="871"/>
      <c r="M115" s="871"/>
      <c r="N115" s="871"/>
    </row>
    <row r="116" spans="1:14" s="252" customFormat="1" ht="15" hidden="1" customHeight="1">
      <c r="A116" s="845" t="s">
        <v>214</v>
      </c>
      <c r="B116" s="852" t="s">
        <v>214</v>
      </c>
      <c r="C116" s="681"/>
      <c r="D116" s="869"/>
      <c r="E116" s="870"/>
      <c r="F116" s="869"/>
      <c r="G116" s="870"/>
      <c r="H116" s="874"/>
      <c r="I116" s="862"/>
    </row>
    <row r="117" spans="1:14" s="354" customFormat="1" ht="15" hidden="1" customHeight="1">
      <c r="A117" s="851">
        <v>39814</v>
      </c>
      <c r="B117" s="23">
        <v>2009</v>
      </c>
      <c r="C117" s="659">
        <v>3287286.25</v>
      </c>
      <c r="D117" s="840">
        <f>C117-C115</f>
        <v>-31902.009999999776</v>
      </c>
      <c r="E117" s="841">
        <f>C117/C115*100-100</f>
        <v>-0.96113891412714736</v>
      </c>
      <c r="F117" s="840">
        <f t="shared" ref="F117:F128" si="30">C117-C104</f>
        <v>-109687.75</v>
      </c>
      <c r="G117" s="841">
        <f t="shared" ref="G117:G128" si="31">C117/C104*100-100</f>
        <v>-3.2289840899577058</v>
      </c>
    </row>
    <row r="118" spans="1:14" ht="15" hidden="1" customHeight="1">
      <c r="A118" s="851">
        <v>39845</v>
      </c>
      <c r="B118" s="23">
        <v>2009</v>
      </c>
      <c r="C118" s="659">
        <v>3263872.05</v>
      </c>
      <c r="D118" s="840">
        <f t="shared" ref="D118:D124" si="32">C118-C117</f>
        <v>-23414.200000000186</v>
      </c>
      <c r="E118" s="841">
        <f t="shared" ref="E118:E124" si="33">C118/C117*100-100</f>
        <v>-0.71226532219395722</v>
      </c>
      <c r="F118" s="840">
        <f t="shared" si="30"/>
        <v>-134573.95000000019</v>
      </c>
      <c r="G118" s="841">
        <f t="shared" si="31"/>
        <v>-3.9598672452056007</v>
      </c>
    </row>
    <row r="119" spans="1:14" ht="15" hidden="1" customHeight="1">
      <c r="A119" s="851">
        <v>39873</v>
      </c>
      <c r="B119" s="23">
        <v>2009</v>
      </c>
      <c r="C119" s="659">
        <v>3253268.95</v>
      </c>
      <c r="D119" s="840">
        <f t="shared" si="32"/>
        <v>-10603.099999999627</v>
      </c>
      <c r="E119" s="841">
        <f t="shared" si="33"/>
        <v>-0.32486261218480195</v>
      </c>
      <c r="F119" s="840">
        <f t="shared" si="30"/>
        <v>-154331.04999999981</v>
      </c>
      <c r="G119" s="841">
        <f t="shared" si="31"/>
        <v>-4.5290248268576079</v>
      </c>
    </row>
    <row r="120" spans="1:14" ht="15" customHeight="1">
      <c r="A120" s="851">
        <v>39904</v>
      </c>
      <c r="B120" s="23">
        <v>2009</v>
      </c>
      <c r="C120" s="659">
        <v>3244526.25</v>
      </c>
      <c r="D120" s="840">
        <f t="shared" si="32"/>
        <v>-8742.7000000001863</v>
      </c>
      <c r="E120" s="841">
        <f t="shared" si="33"/>
        <v>-0.26873585105836639</v>
      </c>
      <c r="F120" s="840">
        <f t="shared" si="30"/>
        <v>-165980.75</v>
      </c>
      <c r="G120" s="841">
        <f t="shared" si="31"/>
        <v>-4.8667470848175896</v>
      </c>
    </row>
    <row r="121" spans="1:14" ht="15" hidden="1" customHeight="1">
      <c r="A121" s="851">
        <v>39934</v>
      </c>
      <c r="B121" s="23">
        <v>2009</v>
      </c>
      <c r="C121" s="659">
        <v>3237965.05</v>
      </c>
      <c r="D121" s="840">
        <f t="shared" si="32"/>
        <v>-6561.2000000001863</v>
      </c>
      <c r="E121" s="841">
        <f t="shared" si="33"/>
        <v>-0.202223668247413</v>
      </c>
      <c r="F121" s="840">
        <f t="shared" si="30"/>
        <v>-172112.95000000019</v>
      </c>
      <c r="G121" s="841">
        <f t="shared" si="31"/>
        <v>-5.0471851377006658</v>
      </c>
    </row>
    <row r="122" spans="1:14" s="252" customFormat="1" ht="15" hidden="1" customHeight="1">
      <c r="A122" s="851">
        <v>39965</v>
      </c>
      <c r="B122" s="23">
        <v>2009</v>
      </c>
      <c r="C122" s="659">
        <v>3232150.63</v>
      </c>
      <c r="D122" s="840">
        <f t="shared" si="32"/>
        <v>-5814.4199999999255</v>
      </c>
      <c r="E122" s="841">
        <f t="shared" si="33"/>
        <v>-0.17957019023413068</v>
      </c>
      <c r="F122" s="840">
        <f t="shared" si="30"/>
        <v>-177372.37000000011</v>
      </c>
      <c r="G122" s="841">
        <f t="shared" si="31"/>
        <v>-5.2022634837776423</v>
      </c>
    </row>
    <row r="123" spans="1:14" ht="15" hidden="1" customHeight="1">
      <c r="A123" s="851">
        <v>39995</v>
      </c>
      <c r="B123" s="23">
        <v>2009</v>
      </c>
      <c r="C123" s="659">
        <v>3218678.21</v>
      </c>
      <c r="D123" s="840">
        <f t="shared" si="32"/>
        <v>-13472.419999999925</v>
      </c>
      <c r="E123" s="841">
        <f t="shared" si="33"/>
        <v>-0.41682525173648344</v>
      </c>
      <c r="F123" s="840">
        <f t="shared" si="30"/>
        <v>-180949.26000000024</v>
      </c>
      <c r="G123" s="841">
        <f t="shared" si="31"/>
        <v>-5.3226202458000529</v>
      </c>
    </row>
    <row r="124" spans="1:14" s="252" customFormat="1" ht="15" hidden="1" customHeight="1">
      <c r="A124" s="851">
        <v>40026</v>
      </c>
      <c r="B124" s="23">
        <v>2009</v>
      </c>
      <c r="C124" s="659">
        <v>3202304.61</v>
      </c>
      <c r="D124" s="840">
        <f t="shared" si="32"/>
        <v>-16373.600000000093</v>
      </c>
      <c r="E124" s="841">
        <f t="shared" si="33"/>
        <v>-0.5087057149462737</v>
      </c>
      <c r="F124" s="840">
        <f t="shared" si="30"/>
        <v>-179843.18999999994</v>
      </c>
      <c r="G124" s="841">
        <f t="shared" si="31"/>
        <v>-5.3174255128649293</v>
      </c>
    </row>
    <row r="125" spans="1:14" ht="15" hidden="1" customHeight="1">
      <c r="A125" s="851">
        <v>40057</v>
      </c>
      <c r="B125" s="23">
        <v>2009</v>
      </c>
      <c r="C125" s="659">
        <v>3194873</v>
      </c>
      <c r="D125" s="840">
        <f>C125-C124</f>
        <v>-7431.6099999998696</v>
      </c>
      <c r="E125" s="841">
        <f>C125/C124*100-100</f>
        <v>-0.23207067737381237</v>
      </c>
      <c r="F125" s="840">
        <f t="shared" si="30"/>
        <v>-176818.18000000017</v>
      </c>
      <c r="G125" s="841">
        <f t="shared" si="31"/>
        <v>-5.2441985508293243</v>
      </c>
    </row>
    <row r="126" spans="1:14" ht="15" hidden="1" customHeight="1">
      <c r="A126" s="851">
        <v>40087</v>
      </c>
      <c r="B126" s="23">
        <v>2009</v>
      </c>
      <c r="C126" s="659">
        <v>3182563.28</v>
      </c>
      <c r="D126" s="840">
        <f>C126-C125</f>
        <v>-12309.720000000205</v>
      </c>
      <c r="E126" s="841">
        <f>C126/C125*100-100</f>
        <v>-0.38529606654161341</v>
      </c>
      <c r="F126" s="840">
        <f t="shared" si="30"/>
        <v>-173022.93000000017</v>
      </c>
      <c r="G126" s="841">
        <f t="shared" si="31"/>
        <v>-5.1562653787399029</v>
      </c>
    </row>
    <row r="127" spans="1:14" s="252" customFormat="1" ht="15" hidden="1" customHeight="1">
      <c r="A127" s="851">
        <v>40118</v>
      </c>
      <c r="B127" s="23">
        <v>2009</v>
      </c>
      <c r="C127" s="659">
        <v>3170355.8</v>
      </c>
      <c r="D127" s="840">
        <f>C127-C126</f>
        <v>-12207.479999999981</v>
      </c>
      <c r="E127" s="841">
        <f>C127/C126*100-100</f>
        <v>-0.38357383423338831</v>
      </c>
      <c r="F127" s="840">
        <f t="shared" si="30"/>
        <v>-166123.05000000028</v>
      </c>
      <c r="G127" s="841">
        <f t="shared" si="31"/>
        <v>-4.9789930483150044</v>
      </c>
    </row>
    <row r="128" spans="1:14" s="252" customFormat="1" ht="15" hidden="1" customHeight="1">
      <c r="A128" s="851">
        <v>40148</v>
      </c>
      <c r="B128" s="23">
        <v>2009</v>
      </c>
      <c r="C128" s="659">
        <v>3162336.73</v>
      </c>
      <c r="D128" s="840">
        <f>C128-C127</f>
        <v>-8019.0699999998324</v>
      </c>
      <c r="E128" s="841">
        <f>C128/C127*100-100</f>
        <v>-0.25293911806365088</v>
      </c>
      <c r="F128" s="840">
        <f t="shared" si="30"/>
        <v>-156851.5299999998</v>
      </c>
      <c r="G128" s="841">
        <f t="shared" si="31"/>
        <v>-4.7255990836747515</v>
      </c>
    </row>
    <row r="129" spans="1:9" s="252" customFormat="1" ht="15" hidden="1" customHeight="1">
      <c r="A129" s="845" t="s">
        <v>215</v>
      </c>
      <c r="B129" s="852" t="s">
        <v>215</v>
      </c>
      <c r="C129" s="681"/>
      <c r="D129" s="869"/>
      <c r="E129" s="870"/>
      <c r="F129" s="869"/>
      <c r="G129" s="870"/>
      <c r="H129" s="874"/>
      <c r="I129" s="862"/>
    </row>
    <row r="130" spans="1:9" s="354" customFormat="1" ht="15" hidden="1" customHeight="1">
      <c r="A130" s="851">
        <v>40179</v>
      </c>
      <c r="B130" s="23">
        <v>2010</v>
      </c>
      <c r="C130" s="659">
        <v>3146161.36</v>
      </c>
      <c r="D130" s="840">
        <f>C130-C128</f>
        <v>-16175.370000000112</v>
      </c>
      <c r="E130" s="841">
        <f>C130/C128*100-100</f>
        <v>-0.51150055737423372</v>
      </c>
      <c r="F130" s="840">
        <f t="shared" ref="F130:F141" si="34">C130-C117</f>
        <v>-141124.89000000013</v>
      </c>
      <c r="G130" s="841">
        <f t="shared" ref="G130:G141" si="35">C130/C117*100-100</f>
        <v>-4.293051449352788</v>
      </c>
    </row>
    <row r="131" spans="1:9" ht="15" hidden="1" customHeight="1">
      <c r="A131" s="851">
        <v>40210</v>
      </c>
      <c r="B131" s="23">
        <v>2010</v>
      </c>
      <c r="C131" s="659">
        <v>3133792.4</v>
      </c>
      <c r="D131" s="840">
        <f t="shared" ref="D131:D136" si="36">C131-C130</f>
        <v>-12368.959999999963</v>
      </c>
      <c r="E131" s="841">
        <f t="shared" ref="E131:E136" si="37">C131/C130*100-100</f>
        <v>-0.39314448894000975</v>
      </c>
      <c r="F131" s="840">
        <f t="shared" si="34"/>
        <v>-130079.64999999991</v>
      </c>
      <c r="G131" s="841">
        <f t="shared" si="35"/>
        <v>-3.985439625306384</v>
      </c>
    </row>
    <row r="132" spans="1:9" ht="15" hidden="1" customHeight="1">
      <c r="A132" s="851">
        <v>40238</v>
      </c>
      <c r="B132" s="23">
        <v>2010</v>
      </c>
      <c r="C132" s="659">
        <v>3134665.86</v>
      </c>
      <c r="D132" s="840">
        <f t="shared" si="36"/>
        <v>873.45999999996275</v>
      </c>
      <c r="E132" s="841">
        <f t="shared" si="37"/>
        <v>2.787229939033864E-2</v>
      </c>
      <c r="F132" s="840">
        <f t="shared" si="34"/>
        <v>-118603.09000000032</v>
      </c>
      <c r="G132" s="841">
        <f t="shared" si="35"/>
        <v>-3.6456589302277109</v>
      </c>
    </row>
    <row r="133" spans="1:9" ht="15" customHeight="1">
      <c r="A133" s="851">
        <v>40269</v>
      </c>
      <c r="B133" s="23">
        <v>2010</v>
      </c>
      <c r="C133" s="659">
        <v>3137430.1</v>
      </c>
      <c r="D133" s="840">
        <f t="shared" si="36"/>
        <v>2764.2400000002235</v>
      </c>
      <c r="E133" s="841">
        <f t="shared" si="37"/>
        <v>8.818292358598967E-2</v>
      </c>
      <c r="F133" s="840">
        <f t="shared" si="34"/>
        <v>-107096.14999999991</v>
      </c>
      <c r="G133" s="841">
        <f t="shared" si="35"/>
        <v>-3.3008255057267633</v>
      </c>
    </row>
    <row r="134" spans="1:9" ht="15" hidden="1" customHeight="1">
      <c r="A134" s="851">
        <v>40299</v>
      </c>
      <c r="B134" s="23">
        <v>2010</v>
      </c>
      <c r="C134" s="659">
        <v>3142035.19</v>
      </c>
      <c r="D134" s="840">
        <f t="shared" si="36"/>
        <v>4605.089999999851</v>
      </c>
      <c r="E134" s="841">
        <f t="shared" si="37"/>
        <v>0.14677904696584676</v>
      </c>
      <c r="F134" s="840">
        <f t="shared" si="34"/>
        <v>-95929.85999999987</v>
      </c>
      <c r="G134" s="841">
        <f t="shared" si="35"/>
        <v>-2.9626589082547383</v>
      </c>
    </row>
    <row r="135" spans="1:9" s="252" customFormat="1" ht="15" hidden="1" customHeight="1">
      <c r="A135" s="851">
        <v>40330</v>
      </c>
      <c r="B135" s="23">
        <v>2010</v>
      </c>
      <c r="C135" s="659">
        <v>3145650.5</v>
      </c>
      <c r="D135" s="840">
        <f t="shared" si="36"/>
        <v>3615.3100000000559</v>
      </c>
      <c r="E135" s="841">
        <f t="shared" si="37"/>
        <v>0.11506268330496994</v>
      </c>
      <c r="F135" s="840">
        <f t="shared" si="34"/>
        <v>-86500.129999999888</v>
      </c>
      <c r="G135" s="841">
        <f t="shared" si="35"/>
        <v>-2.6762406800329046</v>
      </c>
    </row>
    <row r="136" spans="1:9" s="252" customFormat="1" ht="15" hidden="1" customHeight="1">
      <c r="A136" s="851">
        <v>40360</v>
      </c>
      <c r="B136" s="23">
        <v>2010</v>
      </c>
      <c r="C136" s="659">
        <v>3140330.45</v>
      </c>
      <c r="D136" s="840">
        <f t="shared" si="36"/>
        <v>-5320.0499999998137</v>
      </c>
      <c r="E136" s="841">
        <f t="shared" si="37"/>
        <v>-0.16912400153799467</v>
      </c>
      <c r="F136" s="840">
        <f t="shared" si="34"/>
        <v>-78347.759999999776</v>
      </c>
      <c r="G136" s="841">
        <f t="shared" si="35"/>
        <v>-2.4341594557847941</v>
      </c>
    </row>
    <row r="137" spans="1:9" s="252" customFormat="1" ht="15" hidden="1" customHeight="1">
      <c r="A137" s="851">
        <v>40391</v>
      </c>
      <c r="B137" s="23">
        <v>2010</v>
      </c>
      <c r="C137" s="659">
        <v>3126791.86</v>
      </c>
      <c r="D137" s="840">
        <f>C137-C136</f>
        <v>-13538.590000000317</v>
      </c>
      <c r="E137" s="841">
        <f>C137/C136*100-100</f>
        <v>-0.4311199160585204</v>
      </c>
      <c r="F137" s="840">
        <f t="shared" si="34"/>
        <v>-75512.75</v>
      </c>
      <c r="G137" s="841">
        <f t="shared" si="35"/>
        <v>-2.3580751738667374</v>
      </c>
    </row>
    <row r="138" spans="1:9" s="252" customFormat="1" ht="15" hidden="1" customHeight="1">
      <c r="A138" s="851">
        <v>40422</v>
      </c>
      <c r="B138" s="23">
        <v>2010</v>
      </c>
      <c r="C138" s="659">
        <v>3122484.22</v>
      </c>
      <c r="D138" s="840">
        <f>C138-C137</f>
        <v>-4307.6399999996647</v>
      </c>
      <c r="E138" s="841">
        <f>C138/C137*100-100</f>
        <v>-0.13776548593162374</v>
      </c>
      <c r="F138" s="840">
        <f t="shared" si="34"/>
        <v>-72388.779999999795</v>
      </c>
      <c r="G138" s="841">
        <f t="shared" si="35"/>
        <v>-2.265779578718778</v>
      </c>
    </row>
    <row r="139" spans="1:9" ht="15" hidden="1" customHeight="1">
      <c r="A139" s="851">
        <v>40452</v>
      </c>
      <c r="B139" s="23">
        <v>2010</v>
      </c>
      <c r="C139" s="659">
        <v>3117468.3</v>
      </c>
      <c r="D139" s="840">
        <f>C139-C138</f>
        <v>-5015.9200000003912</v>
      </c>
      <c r="E139" s="841">
        <f>C139/C138*100-100</f>
        <v>-0.16063876217124573</v>
      </c>
      <c r="F139" s="840">
        <f t="shared" si="34"/>
        <v>-65094.979999999981</v>
      </c>
      <c r="G139" s="841">
        <f t="shared" si="35"/>
        <v>-2.0453632582601813</v>
      </c>
    </row>
    <row r="140" spans="1:9" s="252" customFormat="1" ht="15" hidden="1" customHeight="1">
      <c r="A140" s="851">
        <v>40483</v>
      </c>
      <c r="B140" s="23">
        <v>2010</v>
      </c>
      <c r="C140" s="659">
        <v>3110745.14</v>
      </c>
      <c r="D140" s="840">
        <f>C140-C139</f>
        <v>-6723.1599999996834</v>
      </c>
      <c r="E140" s="841">
        <f>C140/C139*100-100</f>
        <v>-0.21566089380924325</v>
      </c>
      <c r="F140" s="840">
        <f t="shared" si="34"/>
        <v>-59610.659999999683</v>
      </c>
      <c r="G140" s="841">
        <f t="shared" si="35"/>
        <v>-1.8802514216227593</v>
      </c>
    </row>
    <row r="141" spans="1:9" s="252" customFormat="1" ht="15" hidden="1" customHeight="1">
      <c r="A141" s="851">
        <v>40513</v>
      </c>
      <c r="B141" s="23">
        <v>2010</v>
      </c>
      <c r="C141" s="659">
        <v>3104247.73</v>
      </c>
      <c r="D141" s="840">
        <f>C141-C140</f>
        <v>-6497.410000000149</v>
      </c>
      <c r="E141" s="841">
        <f>C141/C140*100-100</f>
        <v>-0.20886989153989077</v>
      </c>
      <c r="F141" s="840">
        <f t="shared" si="34"/>
        <v>-58089</v>
      </c>
      <c r="G141" s="841">
        <f t="shared" si="35"/>
        <v>-1.8369011575816643</v>
      </c>
    </row>
    <row r="142" spans="1:9" s="252" customFormat="1" ht="15" hidden="1" customHeight="1">
      <c r="A142" s="845" t="s">
        <v>216</v>
      </c>
      <c r="B142" s="852" t="s">
        <v>216</v>
      </c>
      <c r="C142" s="681"/>
      <c r="D142" s="869"/>
      <c r="E142" s="870"/>
      <c r="F142" s="869"/>
      <c r="G142" s="870"/>
      <c r="H142" s="874"/>
      <c r="I142" s="862"/>
    </row>
    <row r="143" spans="1:9" s="354" customFormat="1" ht="15" hidden="1" customHeight="1">
      <c r="A143" s="851">
        <v>40544</v>
      </c>
      <c r="B143" s="23">
        <v>2011</v>
      </c>
      <c r="C143" s="659">
        <v>3091816.55</v>
      </c>
      <c r="D143" s="840">
        <f>C143-C141</f>
        <v>-12431.180000000168</v>
      </c>
      <c r="E143" s="841">
        <f>C143/C141*100-100</f>
        <v>-0.40045708594269058</v>
      </c>
      <c r="F143" s="840">
        <f t="shared" ref="F143:F154" si="38">C143-C130</f>
        <v>-54344.810000000056</v>
      </c>
      <c r="G143" s="841">
        <f t="shared" ref="G143:G154" si="39">C143/C130*100-100</f>
        <v>-1.7273370238073227</v>
      </c>
    </row>
    <row r="144" spans="1:9" ht="14.5" hidden="1" customHeight="1">
      <c r="A144" s="851">
        <v>40575</v>
      </c>
      <c r="B144" s="23">
        <v>2011</v>
      </c>
      <c r="C144" s="659">
        <v>3082287.45</v>
      </c>
      <c r="D144" s="840">
        <f t="shared" ref="D144:D149" si="40">C144-C143</f>
        <v>-9529.0999999996275</v>
      </c>
      <c r="E144" s="841">
        <f t="shared" ref="E144:E149" si="41">C144/C143*100-100</f>
        <v>-0.30820392626462478</v>
      </c>
      <c r="F144" s="840">
        <f t="shared" si="38"/>
        <v>-51504.949999999721</v>
      </c>
      <c r="G144" s="841">
        <f t="shared" si="39"/>
        <v>-1.6435342047545873</v>
      </c>
    </row>
    <row r="145" spans="1:7" ht="14.5" hidden="1" customHeight="1">
      <c r="A145" s="851">
        <v>40603</v>
      </c>
      <c r="B145" s="23">
        <v>2011</v>
      </c>
      <c r="C145" s="659">
        <v>3089588.43</v>
      </c>
      <c r="D145" s="840">
        <f t="shared" si="40"/>
        <v>7300.9799999999814</v>
      </c>
      <c r="E145" s="841">
        <f t="shared" si="41"/>
        <v>0.23686888774763304</v>
      </c>
      <c r="F145" s="840">
        <f t="shared" si="38"/>
        <v>-45077.429999999702</v>
      </c>
      <c r="G145" s="841">
        <f t="shared" si="39"/>
        <v>-1.438029825609533</v>
      </c>
    </row>
    <row r="146" spans="1:7" ht="14.5" customHeight="1">
      <c r="A146" s="851">
        <v>40634</v>
      </c>
      <c r="B146" s="23">
        <v>2011</v>
      </c>
      <c r="C146" s="659">
        <v>3098306.73</v>
      </c>
      <c r="D146" s="840">
        <f t="shared" si="40"/>
        <v>8718.2999999998137</v>
      </c>
      <c r="E146" s="841">
        <f t="shared" si="41"/>
        <v>0.28218321622857445</v>
      </c>
      <c r="F146" s="840">
        <f t="shared" si="38"/>
        <v>-39123.370000000112</v>
      </c>
      <c r="G146" s="841">
        <f t="shared" si="39"/>
        <v>-1.2469877814967134</v>
      </c>
    </row>
    <row r="147" spans="1:7" ht="14.5" hidden="1" customHeight="1">
      <c r="A147" s="851">
        <v>40664</v>
      </c>
      <c r="B147" s="23">
        <v>2011</v>
      </c>
      <c r="C147" s="659">
        <v>3106765.22</v>
      </c>
      <c r="D147" s="840">
        <f t="shared" si="40"/>
        <v>8458.4900000002235</v>
      </c>
      <c r="E147" s="841">
        <f t="shared" si="41"/>
        <v>0.27300363511781711</v>
      </c>
      <c r="F147" s="840">
        <f t="shared" si="38"/>
        <v>-35269.969999999739</v>
      </c>
      <c r="G147" s="841">
        <f t="shared" si="39"/>
        <v>-1.1225198913192145</v>
      </c>
    </row>
    <row r="148" spans="1:7" s="252" customFormat="1" ht="14.5" hidden="1" customHeight="1">
      <c r="A148" s="851">
        <v>40695</v>
      </c>
      <c r="B148" s="23">
        <v>2011</v>
      </c>
      <c r="C148" s="659">
        <v>3110614.72</v>
      </c>
      <c r="D148" s="840">
        <f t="shared" si="40"/>
        <v>3849.5</v>
      </c>
      <c r="E148" s="841">
        <f t="shared" si="41"/>
        <v>0.12390701348201105</v>
      </c>
      <c r="F148" s="840">
        <f t="shared" si="38"/>
        <v>-35035.779999999795</v>
      </c>
      <c r="G148" s="841">
        <f t="shared" si="39"/>
        <v>-1.1137848912331378</v>
      </c>
    </row>
    <row r="149" spans="1:7" s="252" customFormat="1" ht="14.5" hidden="1" customHeight="1">
      <c r="A149" s="851">
        <v>40725</v>
      </c>
      <c r="B149" s="23">
        <v>2011</v>
      </c>
      <c r="C149" s="659">
        <v>3105845.19</v>
      </c>
      <c r="D149" s="840">
        <f t="shared" si="40"/>
        <v>-4769.5300000002608</v>
      </c>
      <c r="E149" s="841">
        <f t="shared" si="41"/>
        <v>-0.15333078601261718</v>
      </c>
      <c r="F149" s="840">
        <f t="shared" si="38"/>
        <v>-34485.260000000242</v>
      </c>
      <c r="G149" s="841">
        <f t="shared" si="39"/>
        <v>-1.0981411207855558</v>
      </c>
    </row>
    <row r="150" spans="1:7" s="252" customFormat="1" ht="14.5" hidden="1" customHeight="1">
      <c r="A150" s="851">
        <v>40756</v>
      </c>
      <c r="B150" s="23">
        <v>2011</v>
      </c>
      <c r="C150" s="659">
        <v>3094589.68</v>
      </c>
      <c r="D150" s="840">
        <f>C150-C149</f>
        <v>-11255.509999999776</v>
      </c>
      <c r="E150" s="841">
        <f>C150/C149*100-100</f>
        <v>-0.36239765060535944</v>
      </c>
      <c r="F150" s="840">
        <f t="shared" si="38"/>
        <v>-32202.179999999702</v>
      </c>
      <c r="G150" s="841">
        <f t="shared" si="39"/>
        <v>-1.029879232191675</v>
      </c>
    </row>
    <row r="151" spans="1:7" s="252" customFormat="1" ht="14.5" hidden="1" customHeight="1">
      <c r="A151" s="851">
        <v>40787</v>
      </c>
      <c r="B151" s="23">
        <v>2011</v>
      </c>
      <c r="C151" s="659">
        <v>3092136.18</v>
      </c>
      <c r="D151" s="840">
        <f>C151-C150</f>
        <v>-2453.5</v>
      </c>
      <c r="E151" s="841">
        <f>C151/C150*100-100</f>
        <v>-7.9283532025471004E-2</v>
      </c>
      <c r="F151" s="840">
        <f t="shared" si="38"/>
        <v>-30348.040000000037</v>
      </c>
      <c r="G151" s="841">
        <f t="shared" si="39"/>
        <v>-0.9719197235847048</v>
      </c>
    </row>
    <row r="152" spans="1:7" ht="14.5" hidden="1" customHeight="1">
      <c r="A152" s="851">
        <v>40817</v>
      </c>
      <c r="B152" s="23">
        <v>2011</v>
      </c>
      <c r="C152" s="659">
        <v>3086837.35</v>
      </c>
      <c r="D152" s="840">
        <f>C152-C151</f>
        <v>-5298.8300000000745</v>
      </c>
      <c r="E152" s="841">
        <f>C152/C151*100-100</f>
        <v>-0.17136470360759404</v>
      </c>
      <c r="F152" s="840">
        <f t="shared" si="38"/>
        <v>-30630.949999999721</v>
      </c>
      <c r="G152" s="841">
        <f t="shared" si="39"/>
        <v>-0.98255850749147555</v>
      </c>
    </row>
    <row r="153" spans="1:7" s="252" customFormat="1" ht="14.5" hidden="1" customHeight="1">
      <c r="A153" s="851">
        <v>40848</v>
      </c>
      <c r="B153" s="23">
        <v>2011</v>
      </c>
      <c r="C153" s="659">
        <v>3078368</v>
      </c>
      <c r="D153" s="840">
        <f>C153-C152</f>
        <v>-8469.3500000000931</v>
      </c>
      <c r="E153" s="841">
        <f>C153/C152*100-100</f>
        <v>-0.27436981737959343</v>
      </c>
      <c r="F153" s="840">
        <f t="shared" si="38"/>
        <v>-32377.14000000013</v>
      </c>
      <c r="G153" s="841">
        <f t="shared" si="39"/>
        <v>-1.0408162206435208</v>
      </c>
    </row>
    <row r="154" spans="1:7" s="252" customFormat="1" ht="14.5" hidden="1" customHeight="1">
      <c r="A154" s="851">
        <v>40878</v>
      </c>
      <c r="B154" s="23">
        <v>2011</v>
      </c>
      <c r="C154" s="659">
        <v>3071668.85</v>
      </c>
      <c r="D154" s="840">
        <f>C154-C153</f>
        <v>-6699.1499999999069</v>
      </c>
      <c r="E154" s="841">
        <f>C154/C153*100-100</f>
        <v>-0.21762018056320187</v>
      </c>
      <c r="F154" s="840">
        <f t="shared" si="38"/>
        <v>-32578.879999999888</v>
      </c>
      <c r="G154" s="841">
        <f t="shared" si="39"/>
        <v>-1.0494935595877735</v>
      </c>
    </row>
    <row r="155" spans="1:7" ht="14.5" hidden="1" customHeight="1">
      <c r="A155" s="845" t="s">
        <v>217</v>
      </c>
      <c r="B155" s="852" t="s">
        <v>217</v>
      </c>
      <c r="C155" s="681"/>
      <c r="D155" s="869"/>
      <c r="E155" s="870"/>
      <c r="F155" s="869"/>
      <c r="G155" s="870"/>
    </row>
    <row r="156" spans="1:7" ht="15" hidden="1" customHeight="1">
      <c r="A156" s="851">
        <v>40909</v>
      </c>
      <c r="B156" s="23">
        <v>2012</v>
      </c>
      <c r="C156" s="659">
        <v>3043950.08</v>
      </c>
      <c r="D156" s="840">
        <f>C156-C154</f>
        <v>-27718.770000000019</v>
      </c>
      <c r="E156" s="841">
        <f>C156/C154*100-100</f>
        <v>-0.90240098635632648</v>
      </c>
      <c r="F156" s="840">
        <f t="shared" ref="F156:F167" si="42">C156-C143</f>
        <v>-47866.469999999739</v>
      </c>
      <c r="G156" s="841">
        <f t="shared" ref="G156:G167" si="43">C156/C143*100-100</f>
        <v>-1.5481665624695609</v>
      </c>
    </row>
    <row r="157" spans="1:7" ht="15" hidden="1" customHeight="1">
      <c r="A157" s="851">
        <v>40940</v>
      </c>
      <c r="B157" s="23">
        <v>2012</v>
      </c>
      <c r="C157" s="659">
        <v>3045931.95</v>
      </c>
      <c r="D157" s="840">
        <f t="shared" ref="D157:D162" si="44">C157-C156</f>
        <v>1981.8700000001118</v>
      </c>
      <c r="E157" s="841">
        <f t="shared" ref="E157:E162" si="45">C157/C156*100-100</f>
        <v>6.5108492186567446E-2</v>
      </c>
      <c r="F157" s="840">
        <f t="shared" si="42"/>
        <v>-36355.5</v>
      </c>
      <c r="G157" s="841">
        <f t="shared" si="43"/>
        <v>-1.179497389187361</v>
      </c>
    </row>
    <row r="158" spans="1:7" s="354" customFormat="1" ht="15" hidden="1" customHeight="1">
      <c r="A158" s="851">
        <v>40969</v>
      </c>
      <c r="B158" s="23">
        <v>2012</v>
      </c>
      <c r="C158" s="659">
        <v>3050798.45</v>
      </c>
      <c r="D158" s="840">
        <f t="shared" si="44"/>
        <v>4866.5</v>
      </c>
      <c r="E158" s="841">
        <f t="shared" si="45"/>
        <v>0.15977047681580814</v>
      </c>
      <c r="F158" s="840">
        <f t="shared" si="42"/>
        <v>-38789.979999999981</v>
      </c>
      <c r="G158" s="841">
        <f t="shared" si="43"/>
        <v>-1.2555063847128736</v>
      </c>
    </row>
    <row r="159" spans="1:7" ht="15" customHeight="1">
      <c r="A159" s="851">
        <v>41000</v>
      </c>
      <c r="B159" s="23">
        <v>2012</v>
      </c>
      <c r="C159" s="659">
        <v>3057272.1</v>
      </c>
      <c r="D159" s="840">
        <f t="shared" si="44"/>
        <v>6473.6499999999069</v>
      </c>
      <c r="E159" s="841">
        <f t="shared" si="45"/>
        <v>0.21219526973339953</v>
      </c>
      <c r="F159" s="840">
        <f t="shared" si="42"/>
        <v>-41034.629999999888</v>
      </c>
      <c r="G159" s="841">
        <f t="shared" si="43"/>
        <v>-1.324421162135863</v>
      </c>
    </row>
    <row r="160" spans="1:7" ht="15" hidden="1" customHeight="1">
      <c r="A160" s="851">
        <v>41030</v>
      </c>
      <c r="B160" s="23">
        <v>2012</v>
      </c>
      <c r="C160" s="659">
        <v>3064493.59</v>
      </c>
      <c r="D160" s="840">
        <f t="shared" si="44"/>
        <v>7221.4899999997579</v>
      </c>
      <c r="E160" s="841">
        <f t="shared" si="45"/>
        <v>0.23620697680131286</v>
      </c>
      <c r="F160" s="840">
        <f t="shared" si="42"/>
        <v>-42271.630000000354</v>
      </c>
      <c r="G160" s="841">
        <f t="shared" si="43"/>
        <v>-1.3606316218513683</v>
      </c>
    </row>
    <row r="161" spans="1:11" ht="15" hidden="1" customHeight="1">
      <c r="A161" s="851">
        <v>41061</v>
      </c>
      <c r="B161" s="23">
        <v>2012</v>
      </c>
      <c r="C161" s="659">
        <v>3068807.52</v>
      </c>
      <c r="D161" s="840">
        <f t="shared" si="44"/>
        <v>4313.9300000001676</v>
      </c>
      <c r="E161" s="841">
        <f t="shared" si="45"/>
        <v>0.14077138271973411</v>
      </c>
      <c r="F161" s="840">
        <f t="shared" si="42"/>
        <v>-41807.200000000186</v>
      </c>
      <c r="G161" s="841">
        <f t="shared" si="43"/>
        <v>-1.3440173008632854</v>
      </c>
    </row>
    <row r="162" spans="1:11" ht="15" hidden="1" customHeight="1">
      <c r="A162" s="851">
        <v>41091</v>
      </c>
      <c r="B162" s="23">
        <v>2012</v>
      </c>
      <c r="C162" s="659">
        <v>3064842.63</v>
      </c>
      <c r="D162" s="840">
        <f t="shared" si="44"/>
        <v>-3964.8900000001304</v>
      </c>
      <c r="E162" s="841">
        <f t="shared" si="45"/>
        <v>-0.1291996964345401</v>
      </c>
      <c r="F162" s="840">
        <f t="shared" si="42"/>
        <v>-41002.560000000056</v>
      </c>
      <c r="G162" s="841">
        <f t="shared" si="43"/>
        <v>-1.3201739781498958</v>
      </c>
    </row>
    <row r="163" spans="1:11" ht="15" hidden="1" customHeight="1">
      <c r="A163" s="851">
        <v>41122</v>
      </c>
      <c r="B163" s="23">
        <v>2012</v>
      </c>
      <c r="C163" s="659">
        <v>3050085.4</v>
      </c>
      <c r="D163" s="840">
        <f>C163-C162</f>
        <v>-14757.229999999981</v>
      </c>
      <c r="E163" s="841">
        <f>C163/C162*100-100</f>
        <v>-0.48150041556945666</v>
      </c>
      <c r="F163" s="840">
        <f t="shared" si="42"/>
        <v>-44504.280000000261</v>
      </c>
      <c r="G163" s="841">
        <f t="shared" si="43"/>
        <v>-1.4381318559816378</v>
      </c>
    </row>
    <row r="164" spans="1:11" ht="15" hidden="1" customHeight="1">
      <c r="A164" s="851">
        <v>41153</v>
      </c>
      <c r="B164" s="23">
        <v>2012</v>
      </c>
      <c r="C164" s="659">
        <v>3044854.1</v>
      </c>
      <c r="D164" s="840">
        <f>C164-C163</f>
        <v>-5231.2999999998137</v>
      </c>
      <c r="E164" s="841">
        <f>C164/C163*100-100</f>
        <v>-0.17151323041643707</v>
      </c>
      <c r="F164" s="840">
        <f t="shared" si="42"/>
        <v>-47282.080000000075</v>
      </c>
      <c r="G164" s="841">
        <f t="shared" si="43"/>
        <v>-1.5291072982432468</v>
      </c>
    </row>
    <row r="165" spans="1:11" ht="15" hidden="1" customHeight="1">
      <c r="A165" s="851">
        <v>41183</v>
      </c>
      <c r="B165" s="23">
        <v>2012</v>
      </c>
      <c r="C165" s="659">
        <v>3038901.4</v>
      </c>
      <c r="D165" s="840">
        <f>C165-C164</f>
        <v>-5952.7000000001863</v>
      </c>
      <c r="E165" s="841">
        <f>C165/C164*100-100</f>
        <v>-0.19550033612448203</v>
      </c>
      <c r="F165" s="840">
        <f t="shared" si="42"/>
        <v>-47935.950000000186</v>
      </c>
      <c r="G165" s="841">
        <f t="shared" si="43"/>
        <v>-1.5529146684712885</v>
      </c>
    </row>
    <row r="166" spans="1:11" ht="15" hidden="1" customHeight="1">
      <c r="A166" s="851">
        <v>41214</v>
      </c>
      <c r="B166" s="23">
        <v>2012</v>
      </c>
      <c r="C166" s="659">
        <v>3028793.85</v>
      </c>
      <c r="D166" s="840">
        <f>C166-C165</f>
        <v>-10107.549999999814</v>
      </c>
      <c r="E166" s="841">
        <f>C166/C165*100-100</f>
        <v>-0.33260539483116247</v>
      </c>
      <c r="F166" s="840">
        <f t="shared" si="42"/>
        <v>-49574.149999999907</v>
      </c>
      <c r="G166" s="841">
        <f t="shared" si="43"/>
        <v>-1.6104036294556039</v>
      </c>
    </row>
    <row r="167" spans="1:11" ht="15" hidden="1" customHeight="1">
      <c r="A167" s="851">
        <v>41244</v>
      </c>
      <c r="B167" s="23">
        <v>2012</v>
      </c>
      <c r="C167" s="659">
        <v>3024652</v>
      </c>
      <c r="D167" s="840">
        <f>C167-C166</f>
        <v>-4141.8500000000931</v>
      </c>
      <c r="E167" s="841">
        <f>C167/C166*100-100</f>
        <v>-0.13674915511334973</v>
      </c>
      <c r="F167" s="840">
        <f t="shared" si="42"/>
        <v>-47016.850000000093</v>
      </c>
      <c r="G167" s="841">
        <f t="shared" si="43"/>
        <v>-1.5306614187919507</v>
      </c>
    </row>
    <row r="168" spans="1:11" ht="15" hidden="1" customHeight="1">
      <c r="B168" s="50">
        <v>2013</v>
      </c>
      <c r="C168" s="691"/>
      <c r="D168" s="875"/>
      <c r="E168" s="876"/>
      <c r="F168" s="875"/>
      <c r="G168" s="876"/>
    </row>
    <row r="169" spans="1:11" ht="15" hidden="1" customHeight="1">
      <c r="A169" s="851">
        <v>41275</v>
      </c>
      <c r="B169" s="23">
        <v>2013</v>
      </c>
      <c r="C169" s="659">
        <v>3008924.77</v>
      </c>
      <c r="D169" s="840">
        <f>C169-C167</f>
        <v>-15727.229999999981</v>
      </c>
      <c r="E169" s="841">
        <f>C169/C167*100-100</f>
        <v>-0.51996824758683147</v>
      </c>
      <c r="F169" s="840">
        <f t="shared" ref="F169:F180" si="46">C169-C156</f>
        <v>-35025.310000000056</v>
      </c>
      <c r="G169" s="841">
        <f t="shared" ref="G169:G174" si="47">C169/C156*100-100</f>
        <v>-1.1506532327888834</v>
      </c>
    </row>
    <row r="170" spans="1:11" ht="15" hidden="1" customHeight="1">
      <c r="A170" s="851">
        <v>41306</v>
      </c>
      <c r="B170" s="23">
        <v>2013</v>
      </c>
      <c r="C170" s="659">
        <v>2997806.3</v>
      </c>
      <c r="D170" s="840">
        <f t="shared" ref="D170:D175" si="48">C170-C169</f>
        <v>-11118.470000000205</v>
      </c>
      <c r="E170" s="841">
        <f t="shared" ref="E170:E175" si="49">C170/C169*100-100</f>
        <v>-0.3695163837546005</v>
      </c>
      <c r="F170" s="840">
        <f t="shared" si="46"/>
        <v>-48125.650000000373</v>
      </c>
      <c r="G170" s="841">
        <f t="shared" si="47"/>
        <v>-1.5799975439372673</v>
      </c>
    </row>
    <row r="171" spans="1:11" s="354" customFormat="1" ht="15" hidden="1" customHeight="1">
      <c r="A171" s="851">
        <v>41334</v>
      </c>
      <c r="B171" s="23">
        <v>2013</v>
      </c>
      <c r="C171" s="659">
        <v>3005397</v>
      </c>
      <c r="D171" s="840">
        <f t="shared" si="48"/>
        <v>7590.7000000001863</v>
      </c>
      <c r="E171" s="841">
        <f t="shared" si="49"/>
        <v>0.25320848781990435</v>
      </c>
      <c r="F171" s="840">
        <f t="shared" si="46"/>
        <v>-45401.450000000186</v>
      </c>
      <c r="G171" s="841">
        <f t="shared" si="47"/>
        <v>-1.4881825444745544</v>
      </c>
    </row>
    <row r="172" spans="1:11" ht="15" customHeight="1">
      <c r="A172" s="851">
        <v>41365</v>
      </c>
      <c r="B172" s="23">
        <v>2013</v>
      </c>
      <c r="C172" s="659">
        <v>3017310.59</v>
      </c>
      <c r="D172" s="840">
        <f t="shared" si="48"/>
        <v>11913.589999999851</v>
      </c>
      <c r="E172" s="841">
        <f t="shared" si="49"/>
        <v>0.39640653131682768</v>
      </c>
      <c r="F172" s="840">
        <f t="shared" si="46"/>
        <v>-39961.510000000242</v>
      </c>
      <c r="G172" s="841">
        <f t="shared" si="47"/>
        <v>-1.3070969378224504</v>
      </c>
      <c r="K172" s="354"/>
    </row>
    <row r="173" spans="1:11" ht="15" hidden="1" customHeight="1">
      <c r="A173" s="851">
        <v>41395</v>
      </c>
      <c r="B173" s="23">
        <v>2013</v>
      </c>
      <c r="C173" s="659">
        <v>3029842.59</v>
      </c>
      <c r="D173" s="840">
        <f t="shared" si="48"/>
        <v>12532</v>
      </c>
      <c r="E173" s="841">
        <f t="shared" si="49"/>
        <v>0.4153367585535932</v>
      </c>
      <c r="F173" s="840">
        <f t="shared" si="46"/>
        <v>-34651</v>
      </c>
      <c r="G173" s="841">
        <f t="shared" si="47"/>
        <v>-1.1307251584102715</v>
      </c>
    </row>
    <row r="174" spans="1:11" ht="15" hidden="1" customHeight="1">
      <c r="A174" s="851">
        <v>41426</v>
      </c>
      <c r="B174" s="23">
        <v>2013</v>
      </c>
      <c r="C174" s="659">
        <v>3042275.75</v>
      </c>
      <c r="D174" s="840">
        <f t="shared" si="48"/>
        <v>12433.160000000149</v>
      </c>
      <c r="E174" s="841">
        <f t="shared" si="49"/>
        <v>0.41035663176151616</v>
      </c>
      <c r="F174" s="840">
        <f t="shared" si="46"/>
        <v>-26531.770000000019</v>
      </c>
      <c r="G174" s="841">
        <f t="shared" si="47"/>
        <v>-0.86456285795337351</v>
      </c>
    </row>
    <row r="175" spans="1:11" ht="15" hidden="1" customHeight="1">
      <c r="A175" s="851">
        <v>41456</v>
      </c>
      <c r="B175" s="23">
        <v>2013</v>
      </c>
      <c r="C175" s="659">
        <v>3046644.34</v>
      </c>
      <c r="D175" s="840">
        <f t="shared" si="48"/>
        <v>4368.589999999851</v>
      </c>
      <c r="E175" s="841">
        <f t="shared" si="49"/>
        <v>0.14359612208063766</v>
      </c>
      <c r="F175" s="840">
        <f t="shared" si="46"/>
        <v>-18198.290000000037</v>
      </c>
      <c r="G175" s="841">
        <f>C175/C162*100-100</f>
        <v>-0.59377567454419022</v>
      </c>
    </row>
    <row r="176" spans="1:11" ht="15" hidden="1" customHeight="1">
      <c r="A176" s="851">
        <v>41487</v>
      </c>
      <c r="B176" s="23">
        <v>2013</v>
      </c>
      <c r="C176" s="659">
        <v>3034003.47</v>
      </c>
      <c r="D176" s="840">
        <f>C176-C175</f>
        <v>-12640.869999999646</v>
      </c>
      <c r="E176" s="841">
        <f>C176/C175*100-100</f>
        <v>-0.41491124625329689</v>
      </c>
      <c r="F176" s="840">
        <f t="shared" si="46"/>
        <v>-16081.929999999702</v>
      </c>
      <c r="G176" s="841">
        <v>-0.52726163011696769</v>
      </c>
    </row>
    <row r="177" spans="1:14" ht="15" hidden="1" customHeight="1">
      <c r="A177" s="851">
        <v>41518</v>
      </c>
      <c r="B177" s="23">
        <v>2013</v>
      </c>
      <c r="C177" s="659">
        <v>3035490.57</v>
      </c>
      <c r="D177" s="840">
        <f>C177-C176</f>
        <v>1487.0999999996275</v>
      </c>
      <c r="E177" s="841">
        <f>C177/C176*100-100</f>
        <v>4.9014446249117327E-2</v>
      </c>
      <c r="F177" s="840">
        <f t="shared" si="46"/>
        <v>-9363.5300000002608</v>
      </c>
      <c r="G177" s="841">
        <f>C177/C164*100-100</f>
        <v>-0.30751982500574115</v>
      </c>
    </row>
    <row r="178" spans="1:14" ht="15" hidden="1" customHeight="1">
      <c r="A178" s="851">
        <v>41548</v>
      </c>
      <c r="B178" s="23">
        <v>2013</v>
      </c>
      <c r="C178" s="659">
        <v>3038779.69</v>
      </c>
      <c r="D178" s="840">
        <f>C178-C177</f>
        <v>3289.1200000001118</v>
      </c>
      <c r="E178" s="841">
        <f>C178/C177*100-100</f>
        <v>0.10835546756450753</v>
      </c>
      <c r="F178" s="840">
        <f t="shared" si="46"/>
        <v>-121.70999999996275</v>
      </c>
      <c r="G178" s="841">
        <f>C178/C165*100-100</f>
        <v>-4.0050657780454912E-3</v>
      </c>
    </row>
    <row r="179" spans="1:14" ht="15" hidden="1" customHeight="1">
      <c r="A179" s="851">
        <v>41579</v>
      </c>
      <c r="B179" s="23">
        <v>2013</v>
      </c>
      <c r="C179" s="659">
        <v>3042596.05</v>
      </c>
      <c r="D179" s="840">
        <f>C179-C178</f>
        <v>3816.3599999998696</v>
      </c>
      <c r="E179" s="841">
        <f>C179/C178*100-100</f>
        <v>0.12558857137814528</v>
      </c>
      <c r="F179" s="840">
        <f t="shared" si="46"/>
        <v>13802.199999999721</v>
      </c>
      <c r="G179" s="841">
        <f>C179/C166*100-100</f>
        <v>0.45569955181994715</v>
      </c>
    </row>
    <row r="180" spans="1:14" ht="15" hidden="1" customHeight="1">
      <c r="A180" s="851">
        <v>41609</v>
      </c>
      <c r="B180" s="23">
        <v>2013</v>
      </c>
      <c r="C180" s="659">
        <v>3050340.61</v>
      </c>
      <c r="D180" s="840">
        <f>C180-C179</f>
        <v>7744.5600000000559</v>
      </c>
      <c r="E180" s="841">
        <f>C180/C179*100-100</f>
        <v>0.25453789700411278</v>
      </c>
      <c r="F180" s="840">
        <f t="shared" si="46"/>
        <v>25688.60999999987</v>
      </c>
      <c r="G180" s="841">
        <f>C180/C167*100-100</f>
        <v>0.84930795344388343</v>
      </c>
    </row>
    <row r="181" spans="1:14" ht="15" hidden="1" customHeight="1">
      <c r="B181" s="852">
        <v>2014</v>
      </c>
      <c r="C181" s="681"/>
      <c r="D181" s="869"/>
      <c r="E181" s="870"/>
      <c r="F181" s="869"/>
      <c r="G181" s="870"/>
    </row>
    <row r="182" spans="1:14" s="252" customFormat="1" ht="15" hidden="1" customHeight="1">
      <c r="A182" s="851">
        <v>41640</v>
      </c>
      <c r="B182" s="23">
        <v>2014</v>
      </c>
      <c r="C182" s="659">
        <v>3038780.76</v>
      </c>
      <c r="D182" s="840">
        <f>C182-C180</f>
        <v>-11559.850000000093</v>
      </c>
      <c r="E182" s="841">
        <f>C182/C180*100-100</f>
        <v>-0.37896915387426588</v>
      </c>
      <c r="F182" s="840">
        <f t="shared" ref="F182:F193" si="50">C182-C169</f>
        <v>29855.989999999758</v>
      </c>
      <c r="G182" s="841">
        <f t="shared" ref="G182:G187" si="51">C182/C169*100-100</f>
        <v>0.99224780551756453</v>
      </c>
    </row>
    <row r="183" spans="1:14" ht="15" hidden="1" customHeight="1">
      <c r="A183" s="851">
        <v>41671</v>
      </c>
      <c r="B183" s="23">
        <v>2014</v>
      </c>
      <c r="C183" s="659">
        <v>3042239.75</v>
      </c>
      <c r="D183" s="840">
        <f t="shared" ref="D183:D188" si="52">C183-C182</f>
        <v>3458.9900000002235</v>
      </c>
      <c r="E183" s="841">
        <f t="shared" ref="E183:E188" si="53">C183/C182*100-100</f>
        <v>0.11382821839376334</v>
      </c>
      <c r="F183" s="840">
        <f t="shared" si="50"/>
        <v>44433.450000000186</v>
      </c>
      <c r="G183" s="841">
        <f t="shared" si="51"/>
        <v>1.4821988331934648</v>
      </c>
      <c r="I183" s="252"/>
      <c r="J183" s="252"/>
      <c r="K183" s="252"/>
      <c r="L183" s="252"/>
      <c r="M183" s="252"/>
      <c r="N183" s="252"/>
    </row>
    <row r="184" spans="1:14" s="354" customFormat="1" ht="15" hidden="1" customHeight="1">
      <c r="A184" s="851">
        <v>41699</v>
      </c>
      <c r="B184" s="23">
        <v>2014</v>
      </c>
      <c r="C184" s="659">
        <v>3058964.57</v>
      </c>
      <c r="D184" s="840">
        <f t="shared" si="52"/>
        <v>16724.819999999832</v>
      </c>
      <c r="E184" s="841">
        <f t="shared" si="53"/>
        <v>0.54975351630324099</v>
      </c>
      <c r="F184" s="840">
        <f t="shared" si="50"/>
        <v>53567.569999999832</v>
      </c>
      <c r="G184" s="841">
        <f t="shared" si="51"/>
        <v>1.7823791665460504</v>
      </c>
      <c r="I184" s="252"/>
      <c r="J184" s="252"/>
      <c r="K184" s="252"/>
      <c r="L184" s="252"/>
      <c r="M184" s="252"/>
      <c r="N184" s="252"/>
    </row>
    <row r="185" spans="1:14" ht="15" customHeight="1">
      <c r="A185" s="851">
        <v>41730</v>
      </c>
      <c r="B185" s="23">
        <v>2014</v>
      </c>
      <c r="C185" s="659">
        <v>3080910.15</v>
      </c>
      <c r="D185" s="840">
        <f t="shared" si="52"/>
        <v>21945.580000000075</v>
      </c>
      <c r="E185" s="841">
        <f t="shared" si="53"/>
        <v>0.71741857408960641</v>
      </c>
      <c r="F185" s="840">
        <f t="shared" si="50"/>
        <v>63599.560000000056</v>
      </c>
      <c r="G185" s="841">
        <f t="shared" si="51"/>
        <v>2.1078227813464849</v>
      </c>
      <c r="I185" s="252"/>
      <c r="J185" s="252"/>
      <c r="K185" s="252"/>
      <c r="L185" s="252"/>
      <c r="M185" s="252"/>
      <c r="N185" s="252"/>
    </row>
    <row r="186" spans="1:14" ht="15" hidden="1" customHeight="1">
      <c r="A186" s="851">
        <v>41760</v>
      </c>
      <c r="B186" s="23">
        <v>2014</v>
      </c>
      <c r="C186" s="659">
        <v>3100231.95</v>
      </c>
      <c r="D186" s="840">
        <f t="shared" si="52"/>
        <v>19321.800000000279</v>
      </c>
      <c r="E186" s="841">
        <f t="shared" si="53"/>
        <v>0.62714584519774519</v>
      </c>
      <c r="F186" s="840">
        <f t="shared" si="50"/>
        <v>70389.360000000335</v>
      </c>
      <c r="G186" s="841">
        <f t="shared" si="51"/>
        <v>2.3232018796065717</v>
      </c>
      <c r="I186" s="252"/>
      <c r="J186" s="252"/>
      <c r="K186" s="252"/>
      <c r="L186" s="252"/>
      <c r="M186" s="252"/>
      <c r="N186" s="252"/>
    </row>
    <row r="187" spans="1:14" ht="15" hidden="1" customHeight="1">
      <c r="A187" s="851">
        <v>41791</v>
      </c>
      <c r="B187" s="23">
        <v>2014</v>
      </c>
      <c r="C187" s="659">
        <v>3115747.47</v>
      </c>
      <c r="D187" s="840">
        <f t="shared" si="52"/>
        <v>15515.520000000019</v>
      </c>
      <c r="E187" s="841">
        <f t="shared" si="53"/>
        <v>0.50046319921320048</v>
      </c>
      <c r="F187" s="840">
        <f t="shared" si="50"/>
        <v>73471.720000000205</v>
      </c>
      <c r="G187" s="841">
        <f t="shared" si="51"/>
        <v>2.4150250022536568</v>
      </c>
      <c r="I187" s="252"/>
      <c r="J187" s="252"/>
      <c r="K187" s="252"/>
      <c r="L187" s="252"/>
      <c r="M187" s="252"/>
      <c r="N187" s="252"/>
    </row>
    <row r="188" spans="1:14" ht="15" hidden="1" customHeight="1">
      <c r="A188" s="851">
        <v>41821</v>
      </c>
      <c r="B188" s="23">
        <v>2014</v>
      </c>
      <c r="C188" s="659">
        <v>3119433</v>
      </c>
      <c r="D188" s="840">
        <f t="shared" si="52"/>
        <v>3685.5299999997951</v>
      </c>
      <c r="E188" s="841">
        <f t="shared" si="53"/>
        <v>0.11828718583537068</v>
      </c>
      <c r="F188" s="840">
        <f t="shared" si="50"/>
        <v>72788.660000000149</v>
      </c>
      <c r="G188" s="841">
        <f>C188/C175*100-100</f>
        <v>2.3891420158350485</v>
      </c>
      <c r="I188" s="252"/>
      <c r="J188" s="252"/>
      <c r="K188" s="252"/>
      <c r="L188" s="252"/>
      <c r="M188" s="252"/>
      <c r="N188" s="252"/>
    </row>
    <row r="189" spans="1:14" ht="15" hidden="1" customHeight="1">
      <c r="A189" s="851">
        <v>41852</v>
      </c>
      <c r="B189" s="23">
        <v>2014</v>
      </c>
      <c r="C189" s="659">
        <v>3109866.5</v>
      </c>
      <c r="D189" s="840">
        <f>C189-C188</f>
        <v>-9566.5</v>
      </c>
      <c r="E189" s="841">
        <f>C189/C188*100-100</f>
        <v>-0.306674321904012</v>
      </c>
      <c r="F189" s="840">
        <f t="shared" si="50"/>
        <v>75863.029999999795</v>
      </c>
      <c r="G189" s="841">
        <v>-0.52726163011696769</v>
      </c>
      <c r="I189" s="252"/>
      <c r="J189" s="252"/>
      <c r="K189" s="252"/>
      <c r="L189" s="252"/>
      <c r="M189" s="252"/>
      <c r="N189" s="252"/>
    </row>
    <row r="190" spans="1:14" ht="15" hidden="1" customHeight="1">
      <c r="A190" s="851">
        <v>41883</v>
      </c>
      <c r="B190" s="23">
        <v>2014</v>
      </c>
      <c r="C190" s="659">
        <v>3114224.95</v>
      </c>
      <c r="D190" s="840">
        <f>C190-C189</f>
        <v>4358.4500000001863</v>
      </c>
      <c r="E190" s="841">
        <f>C190/C189*100-100</f>
        <v>0.14014910286341831</v>
      </c>
      <c r="F190" s="840">
        <f t="shared" si="50"/>
        <v>78734.380000000354</v>
      </c>
      <c r="G190" s="841">
        <f>C190/C177*100-100</f>
        <v>2.5937942544819208</v>
      </c>
      <c r="I190" s="252"/>
      <c r="J190" s="252"/>
      <c r="K190" s="252"/>
      <c r="L190" s="252"/>
      <c r="M190" s="252"/>
      <c r="N190" s="252"/>
    </row>
    <row r="191" spans="1:14" ht="15" hidden="1" customHeight="1">
      <c r="A191" s="851">
        <v>41913</v>
      </c>
      <c r="B191" s="23">
        <v>2014</v>
      </c>
      <c r="C191" s="659">
        <v>3119532.86</v>
      </c>
      <c r="D191" s="840">
        <f>C191-C190</f>
        <v>5307.9099999996834</v>
      </c>
      <c r="E191" s="841">
        <f>C191/C190*100-100</f>
        <v>0.1704408026144506</v>
      </c>
      <c r="F191" s="840">
        <f t="shared" si="50"/>
        <v>80753.169999999925</v>
      </c>
      <c r="G191" s="841">
        <f>C191/C178*100-100</f>
        <v>2.657421012314316</v>
      </c>
      <c r="I191" s="252"/>
      <c r="J191" s="252"/>
      <c r="K191" s="252"/>
      <c r="L191" s="252"/>
      <c r="M191" s="252"/>
      <c r="N191" s="252"/>
    </row>
    <row r="192" spans="1:14" ht="15" hidden="1" customHeight="1">
      <c r="A192" s="851">
        <v>41944</v>
      </c>
      <c r="B192" s="23">
        <v>2014</v>
      </c>
      <c r="C192" s="659">
        <v>3120052.15</v>
      </c>
      <c r="D192" s="840">
        <f>C192-C191</f>
        <v>519.29000000003725</v>
      </c>
      <c r="E192" s="841">
        <f>C192/C191*100-100</f>
        <v>1.6646402628367696E-2</v>
      </c>
      <c r="F192" s="840">
        <f t="shared" si="50"/>
        <v>77456.100000000093</v>
      </c>
      <c r="G192" s="841">
        <f>C192/C179*100-100</f>
        <v>2.5457240700749679</v>
      </c>
      <c r="I192" s="252"/>
      <c r="J192" s="252"/>
      <c r="K192" s="252"/>
      <c r="L192" s="252"/>
      <c r="M192" s="252"/>
      <c r="N192" s="252"/>
    </row>
    <row r="193" spans="1:14" ht="15" hidden="1" customHeight="1">
      <c r="A193" s="851">
        <v>41974</v>
      </c>
      <c r="B193" s="23">
        <v>2014</v>
      </c>
      <c r="C193" s="659">
        <v>3125806.21</v>
      </c>
      <c r="D193" s="840">
        <f>C193-C192</f>
        <v>5754.0600000000559</v>
      </c>
      <c r="E193" s="841">
        <f>C193/C192*100-100</f>
        <v>0.18442191743493197</v>
      </c>
      <c r="F193" s="840">
        <f t="shared" si="50"/>
        <v>75465.600000000093</v>
      </c>
      <c r="G193" s="841">
        <f>C193/C180*100-100</f>
        <v>2.4740056816146847</v>
      </c>
      <c r="I193" s="252"/>
      <c r="J193" s="252"/>
      <c r="K193" s="252"/>
      <c r="L193" s="252"/>
      <c r="M193" s="252"/>
      <c r="N193" s="252"/>
    </row>
    <row r="194" spans="1:14" ht="19.149999999999999" hidden="1" customHeight="1">
      <c r="B194" s="852">
        <v>2015</v>
      </c>
      <c r="C194" s="681"/>
      <c r="D194" s="869"/>
      <c r="E194" s="870"/>
      <c r="F194" s="869"/>
      <c r="G194" s="870"/>
    </row>
    <row r="195" spans="1:14" s="252" customFormat="1" ht="15" hidden="1" customHeight="1">
      <c r="A195" s="851">
        <v>42005</v>
      </c>
      <c r="B195" s="23">
        <v>2015</v>
      </c>
      <c r="C195" s="659">
        <v>3114389</v>
      </c>
      <c r="D195" s="840">
        <f>C195-C193</f>
        <v>-11417.209999999963</v>
      </c>
      <c r="E195" s="841">
        <f>C195/C193*100-100</f>
        <v>-0.36525648850125947</v>
      </c>
      <c r="F195" s="840">
        <f>(C195-C182)</f>
        <v>75608.240000000224</v>
      </c>
      <c r="G195" s="841">
        <f t="shared" ref="G195:G206" si="54">C195/C182*100-100</f>
        <v>2.4881110541189742</v>
      </c>
      <c r="H195" s="49"/>
    </row>
    <row r="196" spans="1:14" ht="15" hidden="1" customHeight="1">
      <c r="A196" s="851">
        <v>42037</v>
      </c>
      <c r="B196" s="23">
        <v>2015</v>
      </c>
      <c r="C196" s="659">
        <v>3114851.95</v>
      </c>
      <c r="D196" s="840">
        <f t="shared" ref="D196:D206" si="55">C196-C195</f>
        <v>462.95000000018626</v>
      </c>
      <c r="E196" s="841">
        <f t="shared" ref="E196:E206" si="56">C196/C195*100-100</f>
        <v>1.486487397687597E-2</v>
      </c>
      <c r="F196" s="840">
        <f t="shared" ref="F196:F206" si="57">C196-C183</f>
        <v>72612.200000000186</v>
      </c>
      <c r="G196" s="841">
        <f t="shared" si="54"/>
        <v>2.3868007115481333</v>
      </c>
      <c r="I196" s="252"/>
      <c r="J196" s="252"/>
      <c r="K196" s="252"/>
      <c r="L196" s="252"/>
      <c r="M196" s="252"/>
      <c r="N196" s="252"/>
    </row>
    <row r="197" spans="1:14" s="354" customFormat="1" ht="15" hidden="1" customHeight="1">
      <c r="A197" s="851">
        <v>42069</v>
      </c>
      <c r="B197" s="23">
        <v>2015</v>
      </c>
      <c r="C197" s="659">
        <v>3131628.63</v>
      </c>
      <c r="D197" s="840">
        <f t="shared" si="55"/>
        <v>16776.679999999702</v>
      </c>
      <c r="E197" s="841">
        <f t="shared" si="56"/>
        <v>0.53860280582516395</v>
      </c>
      <c r="F197" s="840">
        <f t="shared" si="57"/>
        <v>72664.060000000056</v>
      </c>
      <c r="G197" s="841">
        <f t="shared" si="54"/>
        <v>2.3754462772349143</v>
      </c>
      <c r="H197" s="49"/>
      <c r="I197" s="252"/>
      <c r="J197" s="252"/>
      <c r="K197" s="252"/>
      <c r="L197" s="252"/>
      <c r="M197" s="252"/>
      <c r="N197" s="252"/>
    </row>
    <row r="198" spans="1:14" ht="15" customHeight="1">
      <c r="A198" s="851">
        <v>42101</v>
      </c>
      <c r="B198" s="23">
        <v>2015</v>
      </c>
      <c r="C198" s="659">
        <v>3151593</v>
      </c>
      <c r="D198" s="840">
        <f t="shared" si="55"/>
        <v>19964.370000000112</v>
      </c>
      <c r="E198" s="841">
        <f t="shared" si="56"/>
        <v>0.63750758339440949</v>
      </c>
      <c r="F198" s="840">
        <f t="shared" si="57"/>
        <v>70682.850000000093</v>
      </c>
      <c r="G198" s="841">
        <f t="shared" si="54"/>
        <v>2.2942197778796043</v>
      </c>
      <c r="I198" s="252"/>
      <c r="J198" s="252"/>
      <c r="K198" s="252"/>
      <c r="L198" s="252"/>
      <c r="M198" s="252"/>
      <c r="N198" s="252"/>
    </row>
    <row r="199" spans="1:14" ht="15" hidden="1" customHeight="1">
      <c r="A199" s="851">
        <v>42133</v>
      </c>
      <c r="B199" s="23">
        <v>2015</v>
      </c>
      <c r="C199" s="659">
        <v>3168371.4</v>
      </c>
      <c r="D199" s="840">
        <f t="shared" si="55"/>
        <v>16778.399999999907</v>
      </c>
      <c r="E199" s="841">
        <f t="shared" si="56"/>
        <v>0.53237838769155132</v>
      </c>
      <c r="F199" s="840">
        <f t="shared" si="57"/>
        <v>68139.449999999721</v>
      </c>
      <c r="G199" s="841">
        <f t="shared" si="54"/>
        <v>2.1978823229661799</v>
      </c>
      <c r="I199" s="252"/>
      <c r="J199" s="252"/>
      <c r="K199" s="252"/>
      <c r="L199" s="252"/>
      <c r="M199" s="252"/>
      <c r="N199" s="252"/>
    </row>
    <row r="200" spans="1:14" ht="15" hidden="1" customHeight="1">
      <c r="A200" s="851">
        <v>42165</v>
      </c>
      <c r="B200" s="23">
        <v>2015</v>
      </c>
      <c r="C200" s="659">
        <v>3181085.9</v>
      </c>
      <c r="D200" s="840">
        <f t="shared" si="55"/>
        <v>12714.5</v>
      </c>
      <c r="E200" s="841">
        <f t="shared" si="56"/>
        <v>0.4012944947047572</v>
      </c>
      <c r="F200" s="840">
        <f t="shared" si="57"/>
        <v>65338.429999999702</v>
      </c>
      <c r="G200" s="841">
        <f t="shared" si="54"/>
        <v>2.0970386922917044</v>
      </c>
      <c r="I200" s="252"/>
      <c r="J200" s="252"/>
      <c r="K200" s="252"/>
      <c r="L200" s="252"/>
      <c r="M200" s="252"/>
      <c r="N200" s="252"/>
    </row>
    <row r="201" spans="1:14" ht="15" hidden="1" customHeight="1">
      <c r="A201" s="851">
        <v>42197</v>
      </c>
      <c r="B201" s="23">
        <v>2015</v>
      </c>
      <c r="C201" s="659">
        <v>3178352.39</v>
      </c>
      <c r="D201" s="840">
        <f t="shared" si="55"/>
        <v>-2733.5099999997765</v>
      </c>
      <c r="E201" s="841">
        <f t="shared" si="56"/>
        <v>-8.593009072781399E-2</v>
      </c>
      <c r="F201" s="840">
        <f t="shared" si="57"/>
        <v>58919.39000000013</v>
      </c>
      <c r="G201" s="841">
        <f t="shared" si="54"/>
        <v>1.8887852375736287</v>
      </c>
      <c r="I201" s="252"/>
      <c r="J201" s="252"/>
      <c r="K201" s="252"/>
      <c r="L201" s="252"/>
      <c r="M201" s="252"/>
      <c r="N201" s="252"/>
    </row>
    <row r="202" spans="1:14" ht="15" hidden="1" customHeight="1">
      <c r="A202" s="851">
        <v>42229</v>
      </c>
      <c r="B202" s="23">
        <v>2015</v>
      </c>
      <c r="C202" s="659">
        <v>3164675.28</v>
      </c>
      <c r="D202" s="840">
        <f t="shared" si="55"/>
        <v>-13677.110000000335</v>
      </c>
      <c r="E202" s="841">
        <f t="shared" si="56"/>
        <v>-0.43032075496198274</v>
      </c>
      <c r="F202" s="840">
        <f t="shared" si="57"/>
        <v>54808.779999999795</v>
      </c>
      <c r="G202" s="841">
        <f t="shared" si="54"/>
        <v>1.762415846467988</v>
      </c>
      <c r="I202" s="252"/>
      <c r="J202" s="252"/>
      <c r="K202" s="252"/>
      <c r="L202" s="252"/>
      <c r="M202" s="252"/>
      <c r="N202" s="252"/>
    </row>
    <row r="203" spans="1:14" ht="15" hidden="1" customHeight="1">
      <c r="A203" s="851">
        <v>42261</v>
      </c>
      <c r="B203" s="23">
        <v>2015</v>
      </c>
      <c r="C203" s="659">
        <v>3165396</v>
      </c>
      <c r="D203" s="840">
        <f t="shared" si="55"/>
        <v>720.72000000020489</v>
      </c>
      <c r="E203" s="841">
        <f t="shared" si="56"/>
        <v>2.2773900518473056E-2</v>
      </c>
      <c r="F203" s="840">
        <f t="shared" si="57"/>
        <v>51171.049999999814</v>
      </c>
      <c r="G203" s="841">
        <f t="shared" si="54"/>
        <v>1.6431391701488849</v>
      </c>
      <c r="I203" s="252"/>
      <c r="J203" s="252"/>
      <c r="K203" s="252"/>
      <c r="L203" s="252"/>
      <c r="M203" s="252"/>
      <c r="N203" s="252"/>
    </row>
    <row r="204" spans="1:14" ht="15" hidden="1" customHeight="1">
      <c r="A204" s="851">
        <v>42293</v>
      </c>
      <c r="B204" s="23">
        <v>2015</v>
      </c>
      <c r="C204" s="659">
        <v>3165561.9</v>
      </c>
      <c r="D204" s="840">
        <f t="shared" si="55"/>
        <v>165.89999999990687</v>
      </c>
      <c r="E204" s="841">
        <f t="shared" si="56"/>
        <v>5.2410504088697962E-3</v>
      </c>
      <c r="F204" s="840">
        <f t="shared" si="57"/>
        <v>46029.040000000037</v>
      </c>
      <c r="G204" s="841">
        <f t="shared" si="54"/>
        <v>1.4755106634779906</v>
      </c>
      <c r="I204" s="252"/>
      <c r="J204" s="252"/>
      <c r="K204" s="252"/>
      <c r="L204" s="252"/>
      <c r="M204" s="252"/>
      <c r="N204" s="252"/>
    </row>
    <row r="205" spans="1:14" ht="15" hidden="1" customHeight="1">
      <c r="A205" s="851">
        <v>42325</v>
      </c>
      <c r="B205" s="23">
        <v>2015</v>
      </c>
      <c r="C205" s="659">
        <v>3166187.71</v>
      </c>
      <c r="D205" s="840">
        <f t="shared" si="55"/>
        <v>625.81000000005588</v>
      </c>
      <c r="E205" s="841">
        <f t="shared" si="56"/>
        <v>1.9769318047451634E-2</v>
      </c>
      <c r="F205" s="840">
        <f t="shared" si="57"/>
        <v>46135.560000000056</v>
      </c>
      <c r="G205" s="841">
        <f t="shared" si="54"/>
        <v>1.4786791304113365</v>
      </c>
      <c r="I205" s="252"/>
      <c r="J205" s="252"/>
      <c r="K205" s="252"/>
      <c r="L205" s="252"/>
      <c r="M205" s="252"/>
      <c r="N205" s="252"/>
    </row>
    <row r="206" spans="1:14" ht="15" hidden="1" customHeight="1">
      <c r="A206" s="851">
        <v>42357</v>
      </c>
      <c r="B206" s="23">
        <v>2015</v>
      </c>
      <c r="C206" s="659">
        <v>3167998.94</v>
      </c>
      <c r="D206" s="840">
        <f t="shared" si="55"/>
        <v>1811.2299999999814</v>
      </c>
      <c r="E206" s="841">
        <f t="shared" si="56"/>
        <v>5.7205389127105377E-2</v>
      </c>
      <c r="F206" s="840">
        <f t="shared" si="57"/>
        <v>42192.729999999981</v>
      </c>
      <c r="G206" s="841">
        <f t="shared" si="54"/>
        <v>1.3498191239436892</v>
      </c>
      <c r="I206" s="252"/>
      <c r="J206" s="252"/>
      <c r="K206" s="252"/>
      <c r="L206" s="252"/>
      <c r="M206" s="252"/>
      <c r="N206" s="252"/>
    </row>
    <row r="207" spans="1:14" ht="15" hidden="1" customHeight="1">
      <c r="B207" s="23">
        <v>2015.1428571428601</v>
      </c>
      <c r="C207" s="681"/>
      <c r="D207" s="869"/>
      <c r="E207" s="870"/>
      <c r="F207" s="869"/>
      <c r="G207" s="870"/>
    </row>
    <row r="208" spans="1:14" s="252" customFormat="1" ht="15" hidden="1" customHeight="1">
      <c r="A208" s="851">
        <v>42370</v>
      </c>
      <c r="B208" s="23">
        <v>2016</v>
      </c>
      <c r="C208" s="659">
        <v>3149472.31</v>
      </c>
      <c r="D208" s="840">
        <f>C208-C206</f>
        <v>-18526.629999999888</v>
      </c>
      <c r="E208" s="841">
        <f>C208/C206*100-100</f>
        <v>-0.58480543557251963</v>
      </c>
      <c r="F208" s="840">
        <f>(C208-C195)</f>
        <v>35083.310000000056</v>
      </c>
      <c r="G208" s="841">
        <f t="shared" ref="G208:G219" si="58">C208/C195*100-100</f>
        <v>1.1264909425251659</v>
      </c>
      <c r="H208" s="49"/>
    </row>
    <row r="209" spans="1:14" ht="15" hidden="1" customHeight="1">
      <c r="A209" s="851">
        <v>42402</v>
      </c>
      <c r="B209" s="23">
        <v>2016</v>
      </c>
      <c r="C209" s="659">
        <v>3153065.61</v>
      </c>
      <c r="D209" s="840">
        <f t="shared" ref="D209:D219" si="59">C209-C208</f>
        <v>3593.2999999998137</v>
      </c>
      <c r="E209" s="841">
        <f t="shared" ref="E209:E219" si="60">C209/C208*100-100</f>
        <v>0.11409212865885365</v>
      </c>
      <c r="F209" s="840">
        <f t="shared" ref="F209:F219" si="61">C209-C196</f>
        <v>38213.659999999683</v>
      </c>
      <c r="G209" s="841">
        <f t="shared" si="58"/>
        <v>1.2268210692967187</v>
      </c>
      <c r="I209" s="252"/>
      <c r="J209" s="252"/>
      <c r="K209" s="252"/>
      <c r="L209" s="252"/>
      <c r="M209" s="252"/>
      <c r="N209" s="252"/>
    </row>
    <row r="210" spans="1:14" s="354" customFormat="1" ht="15" hidden="1" customHeight="1">
      <c r="A210" s="851">
        <v>42434</v>
      </c>
      <c r="B210" s="23">
        <v>2016</v>
      </c>
      <c r="C210" s="659">
        <v>3169295.52</v>
      </c>
      <c r="D210" s="840">
        <f t="shared" si="59"/>
        <v>16229.910000000149</v>
      </c>
      <c r="E210" s="841">
        <f t="shared" si="60"/>
        <v>0.51473429377830371</v>
      </c>
      <c r="F210" s="840">
        <f t="shared" si="61"/>
        <v>37666.89000000013</v>
      </c>
      <c r="G210" s="841">
        <f t="shared" si="58"/>
        <v>1.202789169800127</v>
      </c>
      <c r="H210" s="49"/>
      <c r="I210" s="252"/>
      <c r="J210" s="252"/>
      <c r="K210" s="252"/>
      <c r="L210" s="252"/>
      <c r="M210" s="252"/>
      <c r="N210" s="252"/>
    </row>
    <row r="211" spans="1:14" ht="15" customHeight="1">
      <c r="A211" s="851">
        <v>42466</v>
      </c>
      <c r="B211" s="852">
        <v>2016</v>
      </c>
      <c r="C211" s="659">
        <v>3184134.33</v>
      </c>
      <c r="D211" s="840">
        <f t="shared" si="59"/>
        <v>14838.810000000056</v>
      </c>
      <c r="E211" s="841">
        <f t="shared" si="60"/>
        <v>0.46820531270621757</v>
      </c>
      <c r="F211" s="840">
        <f t="shared" si="61"/>
        <v>32541.330000000075</v>
      </c>
      <c r="G211" s="841">
        <f t="shared" si="58"/>
        <v>1.0325359270692616</v>
      </c>
      <c r="I211" s="252"/>
      <c r="J211" s="252"/>
      <c r="K211" s="252"/>
      <c r="L211" s="252"/>
      <c r="M211" s="252"/>
      <c r="N211" s="252"/>
    </row>
    <row r="212" spans="1:14" ht="15" hidden="1" customHeight="1">
      <c r="A212" s="851">
        <v>42498</v>
      </c>
      <c r="B212" s="852">
        <v>2016</v>
      </c>
      <c r="C212" s="659">
        <v>3198148.13</v>
      </c>
      <c r="D212" s="840">
        <f t="shared" si="59"/>
        <v>14013.799999999814</v>
      </c>
      <c r="E212" s="841">
        <f t="shared" si="60"/>
        <v>0.44011334157501381</v>
      </c>
      <c r="F212" s="840">
        <f t="shared" si="61"/>
        <v>29776.729999999981</v>
      </c>
      <c r="G212" s="841">
        <f t="shared" si="58"/>
        <v>0.93981185412796719</v>
      </c>
      <c r="I212" s="252"/>
      <c r="J212" s="252"/>
      <c r="K212" s="252"/>
      <c r="L212" s="252"/>
      <c r="M212" s="252"/>
      <c r="N212" s="252"/>
    </row>
    <row r="213" spans="1:14" ht="15" hidden="1" customHeight="1">
      <c r="A213" s="851">
        <v>42530</v>
      </c>
      <c r="B213" s="852">
        <v>2016</v>
      </c>
      <c r="C213" s="659">
        <v>3209378.5</v>
      </c>
      <c r="D213" s="840">
        <f t="shared" si="59"/>
        <v>11230.370000000112</v>
      </c>
      <c r="E213" s="841">
        <f t="shared" si="60"/>
        <v>0.35115227761511392</v>
      </c>
      <c r="F213" s="840">
        <f t="shared" si="61"/>
        <v>28292.600000000093</v>
      </c>
      <c r="G213" s="841">
        <f t="shared" si="58"/>
        <v>0.88940069175748704</v>
      </c>
      <c r="I213" s="252"/>
      <c r="J213" s="252"/>
      <c r="K213" s="252"/>
      <c r="L213" s="252"/>
      <c r="M213" s="252"/>
      <c r="N213" s="252"/>
    </row>
    <row r="214" spans="1:14" ht="15" hidden="1" customHeight="1">
      <c r="A214" s="851">
        <v>42562</v>
      </c>
      <c r="B214" s="852">
        <v>2016</v>
      </c>
      <c r="C214" s="659">
        <v>3205027.23</v>
      </c>
      <c r="D214" s="840">
        <f t="shared" si="59"/>
        <v>-4351.2700000000186</v>
      </c>
      <c r="E214" s="841">
        <f t="shared" si="60"/>
        <v>-0.13557983266854023</v>
      </c>
      <c r="F214" s="840">
        <f t="shared" si="61"/>
        <v>26674.839999999851</v>
      </c>
      <c r="G214" s="841">
        <f t="shared" si="58"/>
        <v>0.8392662841265377</v>
      </c>
      <c r="I214" s="252"/>
      <c r="J214" s="252"/>
      <c r="K214" s="252"/>
      <c r="L214" s="252"/>
      <c r="M214" s="252"/>
      <c r="N214" s="252"/>
    </row>
    <row r="215" spans="1:14" ht="15" hidden="1" customHeight="1">
      <c r="A215" s="851">
        <v>42594</v>
      </c>
      <c r="B215" s="852">
        <v>2016</v>
      </c>
      <c r="C215" s="659">
        <v>3191696.86</v>
      </c>
      <c r="D215" s="840">
        <f t="shared" si="59"/>
        <v>-13330.370000000112</v>
      </c>
      <c r="E215" s="841">
        <f t="shared" si="60"/>
        <v>-0.41592064726390277</v>
      </c>
      <c r="F215" s="840">
        <f t="shared" si="61"/>
        <v>27021.580000000075</v>
      </c>
      <c r="G215" s="841">
        <f t="shared" si="58"/>
        <v>0.8538500038462189</v>
      </c>
      <c r="I215" s="252"/>
      <c r="J215" s="252"/>
      <c r="K215" s="252"/>
      <c r="L215" s="252"/>
      <c r="M215" s="252"/>
      <c r="N215" s="252"/>
    </row>
    <row r="216" spans="1:14" ht="15" hidden="1" customHeight="1">
      <c r="A216" s="851">
        <v>42626</v>
      </c>
      <c r="B216" s="852">
        <v>2016</v>
      </c>
      <c r="C216" s="659">
        <v>3191838.77</v>
      </c>
      <c r="D216" s="840">
        <f t="shared" si="59"/>
        <v>141.91000000014901</v>
      </c>
      <c r="E216" s="841">
        <f t="shared" si="60"/>
        <v>4.4462242570375565E-3</v>
      </c>
      <c r="F216" s="840">
        <f t="shared" si="61"/>
        <v>26442.770000000019</v>
      </c>
      <c r="G216" s="841">
        <f t="shared" si="58"/>
        <v>0.83537004532765025</v>
      </c>
      <c r="I216" s="252"/>
      <c r="J216" s="252"/>
      <c r="K216" s="252"/>
      <c r="L216" s="252"/>
      <c r="M216" s="252"/>
      <c r="N216" s="252"/>
    </row>
    <row r="217" spans="1:14" ht="15" hidden="1" customHeight="1">
      <c r="A217" s="851">
        <v>42658</v>
      </c>
      <c r="B217" s="852">
        <v>2016</v>
      </c>
      <c r="C217" s="659">
        <v>3194259.8</v>
      </c>
      <c r="D217" s="840">
        <f t="shared" si="59"/>
        <v>2421.0299999997951</v>
      </c>
      <c r="E217" s="841">
        <f t="shared" si="60"/>
        <v>7.5850635776305353E-2</v>
      </c>
      <c r="F217" s="840">
        <f t="shared" si="61"/>
        <v>28697.899999999907</v>
      </c>
      <c r="G217" s="841">
        <f t="shared" si="58"/>
        <v>0.90656575061760236</v>
      </c>
      <c r="I217" s="252"/>
      <c r="J217" s="252"/>
      <c r="K217" s="252"/>
      <c r="L217" s="252"/>
      <c r="M217" s="252"/>
      <c r="N217" s="252"/>
    </row>
    <row r="218" spans="1:14" ht="15" hidden="1" customHeight="1">
      <c r="A218" s="851">
        <v>42690</v>
      </c>
      <c r="B218" s="852">
        <v>2016</v>
      </c>
      <c r="C218" s="659">
        <v>3193893.47</v>
      </c>
      <c r="D218" s="840">
        <f t="shared" si="59"/>
        <v>-366.32999999960884</v>
      </c>
      <c r="E218" s="841">
        <f t="shared" si="60"/>
        <v>-1.1468384631697859E-2</v>
      </c>
      <c r="F218" s="840">
        <f t="shared" si="61"/>
        <v>27705.760000000242</v>
      </c>
      <c r="G218" s="841">
        <f t="shared" si="58"/>
        <v>0.8750510878585942</v>
      </c>
      <c r="I218" s="252"/>
      <c r="J218" s="252"/>
      <c r="K218" s="252"/>
      <c r="L218" s="252"/>
      <c r="M218" s="252"/>
      <c r="N218" s="252"/>
    </row>
    <row r="219" spans="1:14" ht="15" hidden="1" customHeight="1">
      <c r="A219" s="851">
        <v>42722</v>
      </c>
      <c r="B219" s="852">
        <v>2016</v>
      </c>
      <c r="C219" s="659">
        <v>3194209.5</v>
      </c>
      <c r="D219" s="840">
        <f t="shared" si="59"/>
        <v>316.02999999979511</v>
      </c>
      <c r="E219" s="841">
        <f t="shared" si="60"/>
        <v>9.8948196916524012E-3</v>
      </c>
      <c r="F219" s="840">
        <f t="shared" si="61"/>
        <v>26210.560000000056</v>
      </c>
      <c r="G219" s="841">
        <f t="shared" si="58"/>
        <v>0.82735381218277837</v>
      </c>
      <c r="I219" s="252"/>
      <c r="J219" s="252"/>
      <c r="K219" s="252"/>
      <c r="L219" s="252"/>
      <c r="M219" s="252"/>
      <c r="N219" s="252"/>
    </row>
    <row r="220" spans="1:14" ht="20.9" hidden="1" customHeight="1">
      <c r="B220" s="50">
        <v>2017</v>
      </c>
      <c r="C220" s="691"/>
      <c r="D220" s="875"/>
      <c r="E220" s="876"/>
      <c r="F220" s="875"/>
      <c r="G220" s="876"/>
    </row>
    <row r="221" spans="1:14" s="252" customFormat="1" ht="15" hidden="1" customHeight="1">
      <c r="A221" s="851">
        <v>42736</v>
      </c>
      <c r="B221" s="23">
        <v>2017</v>
      </c>
      <c r="C221" s="659">
        <v>3177431.28</v>
      </c>
      <c r="D221" s="840">
        <f>C221-C219</f>
        <v>-16778.220000000205</v>
      </c>
      <c r="E221" s="841">
        <f>C221/C219*100-100</f>
        <v>-0.52526986723945868</v>
      </c>
      <c r="F221" s="840">
        <f>(C221-C208)</f>
        <v>27958.969999999739</v>
      </c>
      <c r="G221" s="841">
        <f t="shared" ref="G221:G232" si="62">C221/C208*100-100</f>
        <v>0.88773506314777251</v>
      </c>
      <c r="H221" s="49"/>
    </row>
    <row r="222" spans="1:14" ht="15" hidden="1" customHeight="1">
      <c r="A222" s="851">
        <v>42768</v>
      </c>
      <c r="B222" s="23">
        <v>2017</v>
      </c>
      <c r="C222" s="659">
        <v>3181472.1500000004</v>
      </c>
      <c r="D222" s="840">
        <f t="shared" ref="D222:D227" si="63">C222-C221</f>
        <v>4040.8700000005774</v>
      </c>
      <c r="E222" s="841">
        <f t="shared" ref="E222:E227" si="64">C222/C221*100-100</f>
        <v>0.12717411153579405</v>
      </c>
      <c r="F222" s="840">
        <f t="shared" ref="F222:F227" si="65">C222-C209</f>
        <v>28406.540000000503</v>
      </c>
      <c r="G222" s="841">
        <f t="shared" si="62"/>
        <v>0.90091813852235703</v>
      </c>
      <c r="I222" s="252"/>
      <c r="J222" s="252"/>
      <c r="K222" s="252"/>
      <c r="L222" s="252"/>
      <c r="M222" s="252"/>
      <c r="N222" s="252"/>
    </row>
    <row r="223" spans="1:14" s="354" customFormat="1" ht="15" hidden="1" customHeight="1">
      <c r="A223" s="851">
        <v>42800</v>
      </c>
      <c r="B223" s="23">
        <v>2017</v>
      </c>
      <c r="C223" s="659">
        <v>3196754.43</v>
      </c>
      <c r="D223" s="840">
        <f t="shared" si="63"/>
        <v>15282.279999999795</v>
      </c>
      <c r="E223" s="841">
        <f t="shared" si="64"/>
        <v>0.48035246827478773</v>
      </c>
      <c r="F223" s="840">
        <f t="shared" si="65"/>
        <v>27458.910000000149</v>
      </c>
      <c r="G223" s="841">
        <f t="shared" si="62"/>
        <v>0.86640421591231132</v>
      </c>
      <c r="I223" s="252"/>
      <c r="J223" s="252"/>
      <c r="K223" s="252"/>
      <c r="L223" s="252"/>
      <c r="M223" s="252"/>
      <c r="N223" s="252"/>
    </row>
    <row r="224" spans="1:14" ht="15" customHeight="1">
      <c r="A224" s="851">
        <v>42832</v>
      </c>
      <c r="B224" s="23">
        <v>2017</v>
      </c>
      <c r="C224" s="659">
        <v>3214007.22</v>
      </c>
      <c r="D224" s="840">
        <f t="shared" si="63"/>
        <v>17252.790000000037</v>
      </c>
      <c r="E224" s="841">
        <f t="shared" si="64"/>
        <v>0.53969707019379598</v>
      </c>
      <c r="F224" s="840">
        <f t="shared" si="65"/>
        <v>29872.89000000013</v>
      </c>
      <c r="G224" s="841">
        <f t="shared" si="62"/>
        <v>0.93817932612158472</v>
      </c>
      <c r="I224" s="252"/>
      <c r="J224" s="252"/>
      <c r="K224" s="252"/>
      <c r="L224" s="252"/>
      <c r="M224" s="252"/>
      <c r="N224" s="252"/>
    </row>
    <row r="225" spans="1:14" ht="15" hidden="1" customHeight="1">
      <c r="A225" s="851">
        <v>42864</v>
      </c>
      <c r="B225" s="852">
        <v>2017</v>
      </c>
      <c r="C225" s="706">
        <v>3229086.09</v>
      </c>
      <c r="D225" s="877">
        <f t="shared" si="63"/>
        <v>15078.869999999646</v>
      </c>
      <c r="E225" s="878">
        <f t="shared" si="64"/>
        <v>0.46916104936440206</v>
      </c>
      <c r="F225" s="877">
        <f t="shared" si="65"/>
        <v>30937.959999999963</v>
      </c>
      <c r="G225" s="878">
        <f t="shared" si="62"/>
        <v>0.96737107671118849</v>
      </c>
      <c r="I225" s="252"/>
      <c r="J225" s="252"/>
      <c r="K225" s="252"/>
      <c r="L225" s="252"/>
      <c r="M225" s="252"/>
      <c r="N225" s="252"/>
    </row>
    <row r="226" spans="1:14" ht="15" hidden="1" customHeight="1">
      <c r="A226" s="851">
        <v>42896</v>
      </c>
      <c r="B226" s="852">
        <v>2017</v>
      </c>
      <c r="C226" s="706">
        <v>3238410.31</v>
      </c>
      <c r="D226" s="877">
        <f t="shared" si="63"/>
        <v>9324.2200000002049</v>
      </c>
      <c r="E226" s="878">
        <f t="shared" si="64"/>
        <v>0.28875724400398894</v>
      </c>
      <c r="F226" s="877">
        <f t="shared" si="65"/>
        <v>29031.810000000056</v>
      </c>
      <c r="G226" s="878">
        <f t="shared" si="62"/>
        <v>0.90459289859393266</v>
      </c>
      <c r="I226" s="252"/>
      <c r="J226" s="252"/>
      <c r="K226" s="252"/>
      <c r="L226" s="252"/>
      <c r="M226" s="252"/>
      <c r="N226" s="252"/>
    </row>
    <row r="227" spans="1:14" ht="15" hidden="1" customHeight="1">
      <c r="A227" s="851">
        <v>42928</v>
      </c>
      <c r="B227" s="852">
        <v>2017</v>
      </c>
      <c r="C227" s="706">
        <v>3229904.71</v>
      </c>
      <c r="D227" s="877">
        <f t="shared" si="63"/>
        <v>-8505.6000000000931</v>
      </c>
      <c r="E227" s="878">
        <f t="shared" si="64"/>
        <v>-0.26264738516103137</v>
      </c>
      <c r="F227" s="877">
        <f t="shared" si="65"/>
        <v>24877.479999999981</v>
      </c>
      <c r="G227" s="878">
        <f t="shared" si="62"/>
        <v>0.77620182964872697</v>
      </c>
      <c r="I227" s="252"/>
      <c r="J227" s="252"/>
      <c r="K227" s="252"/>
      <c r="L227" s="252"/>
      <c r="M227" s="252"/>
      <c r="N227" s="252"/>
    </row>
    <row r="228" spans="1:14" ht="15" hidden="1" customHeight="1">
      <c r="A228" s="851">
        <v>42960</v>
      </c>
      <c r="B228" s="852">
        <v>2017</v>
      </c>
      <c r="C228" s="706">
        <v>3213139.95</v>
      </c>
      <c r="D228" s="877">
        <f>C228-C227</f>
        <v>-16764.759999999776</v>
      </c>
      <c r="E228" s="878">
        <f>C228/C227*100-100</f>
        <v>-0.51904813006076722</v>
      </c>
      <c r="F228" s="877">
        <f>C228-C215</f>
        <v>21443.090000000317</v>
      </c>
      <c r="G228" s="878">
        <f t="shared" si="62"/>
        <v>0.67183980624025708</v>
      </c>
      <c r="I228" s="252"/>
      <c r="J228" s="252"/>
      <c r="K228" s="252"/>
      <c r="L228" s="252"/>
      <c r="M228" s="252"/>
      <c r="N228" s="252"/>
    </row>
    <row r="229" spans="1:14" ht="15" hidden="1" customHeight="1">
      <c r="A229" s="851">
        <v>42992</v>
      </c>
      <c r="B229" s="852">
        <v>2017</v>
      </c>
      <c r="C229" s="706">
        <v>3216271.71</v>
      </c>
      <c r="D229" s="877">
        <f>C229-C228</f>
        <v>3131.7599999997765</v>
      </c>
      <c r="E229" s="878">
        <f>C229/C228*100-100</f>
        <v>9.7467276518713675E-2</v>
      </c>
      <c r="F229" s="877">
        <f>C229-C216</f>
        <v>24432.939999999944</v>
      </c>
      <c r="G229" s="878">
        <f t="shared" si="62"/>
        <v>0.76548164743294933</v>
      </c>
      <c r="I229" s="252"/>
      <c r="J229" s="252"/>
      <c r="K229" s="252"/>
      <c r="L229" s="252"/>
      <c r="M229" s="252"/>
      <c r="N229" s="252"/>
    </row>
    <row r="230" spans="1:14" ht="15" hidden="1" customHeight="1">
      <c r="A230" s="851">
        <v>43024</v>
      </c>
      <c r="B230" s="852">
        <v>2017</v>
      </c>
      <c r="C230" s="706">
        <v>3217902</v>
      </c>
      <c r="D230" s="877">
        <f>C230-C229</f>
        <v>1630.2900000000373</v>
      </c>
      <c r="E230" s="878">
        <f>C230/C229*100-100</f>
        <v>5.0688814472081845E-2</v>
      </c>
      <c r="F230" s="877">
        <f>C230-C217</f>
        <v>23642.200000000186</v>
      </c>
      <c r="G230" s="878">
        <f t="shared" si="62"/>
        <v>0.74014643392501966</v>
      </c>
      <c r="I230" s="252"/>
      <c r="J230" s="252"/>
      <c r="K230" s="252"/>
      <c r="L230" s="252"/>
      <c r="M230" s="252"/>
      <c r="N230" s="252"/>
    </row>
    <row r="231" spans="1:14" ht="15" hidden="1" customHeight="1">
      <c r="A231" s="851">
        <v>43056</v>
      </c>
      <c r="B231" s="852">
        <v>2017</v>
      </c>
      <c r="C231" s="706">
        <v>3210879.52</v>
      </c>
      <c r="D231" s="877">
        <f>C231-C230</f>
        <v>-7022.4799999999814</v>
      </c>
      <c r="E231" s="878">
        <f>C231/C230*100-100</f>
        <v>-0.21823163042255089</v>
      </c>
      <c r="F231" s="877">
        <f>C231-C218</f>
        <v>16986.049999999814</v>
      </c>
      <c r="G231" s="878">
        <f t="shared" si="62"/>
        <v>0.53182894669308212</v>
      </c>
      <c r="I231" s="252"/>
      <c r="J231" s="252"/>
      <c r="K231" s="252"/>
      <c r="L231" s="252"/>
      <c r="M231" s="252"/>
      <c r="N231" s="252"/>
    </row>
    <row r="232" spans="1:14" ht="15" hidden="1" customHeight="1">
      <c r="A232" s="851">
        <v>43088</v>
      </c>
      <c r="B232" s="852">
        <v>2017</v>
      </c>
      <c r="C232" s="698">
        <v>3204677.55</v>
      </c>
      <c r="D232" s="879">
        <f>C232-C231</f>
        <v>-6201.9700000002049</v>
      </c>
      <c r="E232" s="880">
        <f>C232/C231*100-100</f>
        <v>-0.19315486493246681</v>
      </c>
      <c r="F232" s="879">
        <f>C232-C219</f>
        <v>10468.049999999814</v>
      </c>
      <c r="G232" s="880">
        <f t="shared" si="62"/>
        <v>0.32771958132362045</v>
      </c>
      <c r="I232" s="252"/>
      <c r="J232" s="252"/>
      <c r="K232" s="252"/>
      <c r="L232" s="252"/>
      <c r="M232" s="252"/>
      <c r="N232" s="252"/>
    </row>
    <row r="233" spans="1:14" ht="19.149999999999999" customHeight="1">
      <c r="B233" s="50">
        <v>2018</v>
      </c>
      <c r="C233" s="691"/>
      <c r="D233" s="875"/>
      <c r="E233" s="876"/>
      <c r="F233" s="875"/>
      <c r="G233" s="876"/>
    </row>
    <row r="234" spans="1:14" s="252" customFormat="1" ht="15" customHeight="1">
      <c r="B234" s="881" t="s">
        <v>90</v>
      </c>
      <c r="C234" s="882">
        <v>3193892.22</v>
      </c>
      <c r="D234" s="883">
        <v>-10785.329999999609</v>
      </c>
      <c r="E234" s="884">
        <v>-0.3365496163568622</v>
      </c>
      <c r="F234" s="883">
        <v>16460.94000000041</v>
      </c>
      <c r="G234" s="884">
        <v>0.51805809628714883</v>
      </c>
    </row>
    <row r="235" spans="1:14" ht="15" customHeight="1">
      <c r="B235" s="881" t="s">
        <v>91</v>
      </c>
      <c r="C235" s="882">
        <v>3209919.4</v>
      </c>
      <c r="D235" s="883">
        <v>16027.179999999702</v>
      </c>
      <c r="E235" s="884">
        <v>0.50180716492680233</v>
      </c>
      <c r="F235" s="883">
        <v>28447.249999999534</v>
      </c>
      <c r="G235" s="884">
        <v>0.89415367033778637</v>
      </c>
      <c r="I235" s="252"/>
      <c r="J235" s="252"/>
      <c r="K235" s="252"/>
      <c r="L235" s="252"/>
      <c r="M235" s="252"/>
      <c r="N235" s="252"/>
    </row>
    <row r="236" spans="1:14" s="354" customFormat="1" ht="15" customHeight="1">
      <c r="A236" s="885"/>
      <c r="B236" s="881" t="s">
        <v>92</v>
      </c>
      <c r="C236" s="882">
        <v>3230400</v>
      </c>
      <c r="D236" s="883">
        <v>20480.600000000093</v>
      </c>
      <c r="E236" s="884">
        <v>0.63804094271027623</v>
      </c>
      <c r="F236" s="883">
        <v>33645.569999999832</v>
      </c>
      <c r="G236" s="884">
        <v>1.0524915421795527</v>
      </c>
      <c r="I236" s="252"/>
      <c r="J236" s="252"/>
      <c r="K236" s="252"/>
      <c r="L236" s="252"/>
      <c r="M236" s="252"/>
      <c r="N236" s="252"/>
    </row>
    <row r="237" spans="1:14" ht="15" customHeight="1">
      <c r="A237" s="885"/>
      <c r="B237" s="674" t="s">
        <v>93</v>
      </c>
      <c r="C237" s="698">
        <v>3246853.52</v>
      </c>
      <c r="D237" s="879">
        <v>16453.520000000019</v>
      </c>
      <c r="E237" s="880">
        <v>0.50933382862803001</v>
      </c>
      <c r="F237" s="879">
        <v>32846.299999999814</v>
      </c>
      <c r="G237" s="880">
        <v>1.0219734353925816</v>
      </c>
      <c r="I237" s="252"/>
      <c r="J237" s="252"/>
      <c r="K237" s="252"/>
      <c r="L237" s="252"/>
      <c r="M237" s="252"/>
      <c r="N237" s="252"/>
    </row>
    <row r="238" spans="1:14" ht="15" customHeight="1">
      <c r="A238" s="885"/>
      <c r="B238" s="886" t="s">
        <v>94</v>
      </c>
      <c r="C238" s="706">
        <v>3261397.95</v>
      </c>
      <c r="D238" s="877">
        <v>14544.430000000168</v>
      </c>
      <c r="E238" s="878">
        <v>0.44795460929817921</v>
      </c>
      <c r="F238" s="877">
        <v>32311.860000000335</v>
      </c>
      <c r="G238" s="878">
        <v>1.0006503109367486</v>
      </c>
      <c r="I238" s="252"/>
      <c r="J238" s="252"/>
      <c r="K238" s="252"/>
      <c r="L238" s="252"/>
      <c r="M238" s="252"/>
      <c r="N238" s="252"/>
    </row>
    <row r="239" spans="1:14" ht="15" customHeight="1">
      <c r="A239" s="885"/>
      <c r="B239" s="886" t="s">
        <v>95</v>
      </c>
      <c r="C239" s="706">
        <v>3273557.9</v>
      </c>
      <c r="D239" s="877">
        <v>12159.949999999721</v>
      </c>
      <c r="E239" s="878">
        <v>0.37284471832086297</v>
      </c>
      <c r="F239" s="877">
        <v>35147.589999999851</v>
      </c>
      <c r="G239" s="878">
        <v>1.0853346745922465</v>
      </c>
      <c r="I239" s="252"/>
      <c r="J239" s="252"/>
      <c r="K239" s="252"/>
      <c r="L239" s="252"/>
      <c r="M239" s="252"/>
      <c r="N239" s="252"/>
    </row>
    <row r="240" spans="1:14" ht="15" customHeight="1">
      <c r="B240" s="886" t="s">
        <v>96</v>
      </c>
      <c r="C240" s="706">
        <v>3267169.27</v>
      </c>
      <c r="D240" s="877">
        <v>-6388.6299999998882</v>
      </c>
      <c r="E240" s="878">
        <v>-0.19515860709229571</v>
      </c>
      <c r="F240" s="877">
        <v>37264.560000000056</v>
      </c>
      <c r="G240" s="878">
        <v>1.1537355849733331</v>
      </c>
      <c r="I240" s="252"/>
      <c r="J240" s="252"/>
      <c r="K240" s="252"/>
      <c r="L240" s="252"/>
      <c r="M240" s="252"/>
      <c r="N240" s="252"/>
    </row>
    <row r="241" spans="1:14" ht="15" customHeight="1">
      <c r="B241" s="886" t="s">
        <v>97</v>
      </c>
      <c r="C241" s="706">
        <v>3249275.31</v>
      </c>
      <c r="D241" s="877">
        <v>-17893.959999999963</v>
      </c>
      <c r="E241" s="878">
        <v>-0.5476900191339098</v>
      </c>
      <c r="F241" s="877">
        <v>36135.35999999987</v>
      </c>
      <c r="G241" s="878">
        <v>1.1246120792217624</v>
      </c>
      <c r="I241" s="252"/>
      <c r="J241" s="252"/>
      <c r="K241" s="252"/>
      <c r="L241" s="252"/>
      <c r="M241" s="252"/>
      <c r="N241" s="252"/>
    </row>
    <row r="242" spans="1:14" ht="15" customHeight="1">
      <c r="B242" s="886" t="s">
        <v>98</v>
      </c>
      <c r="C242" s="706">
        <v>3253670</v>
      </c>
      <c r="D242" s="877">
        <v>4394.6899999999441</v>
      </c>
      <c r="E242" s="878">
        <v>0.13525138933209746</v>
      </c>
      <c r="F242" s="877">
        <v>37398.290000000037</v>
      </c>
      <c r="G242" s="878">
        <v>1.1627839116863612</v>
      </c>
      <c r="I242" s="252"/>
      <c r="J242" s="252"/>
      <c r="K242" s="252"/>
      <c r="L242" s="252"/>
      <c r="M242" s="252"/>
      <c r="N242" s="252"/>
    </row>
    <row r="243" spans="1:14" ht="15" customHeight="1">
      <c r="B243" s="886" t="s">
        <v>99</v>
      </c>
      <c r="C243" s="706">
        <v>3258611.81</v>
      </c>
      <c r="D243" s="877">
        <v>4941.8100000000559</v>
      </c>
      <c r="E243" s="878">
        <v>0.1518841800182571</v>
      </c>
      <c r="F243" s="877">
        <v>40709.810000000056</v>
      </c>
      <c r="G243" s="878">
        <v>1.2651040957742055</v>
      </c>
      <c r="I243" s="252"/>
      <c r="J243" s="252"/>
      <c r="K243" s="252"/>
      <c r="L243" s="252"/>
      <c r="M243" s="252"/>
      <c r="N243" s="252"/>
    </row>
    <row r="244" spans="1:14" ht="15" customHeight="1">
      <c r="B244" s="886" t="s">
        <v>100</v>
      </c>
      <c r="C244" s="706">
        <v>3254137.61</v>
      </c>
      <c r="D244" s="877">
        <v>-4474.2000000001863</v>
      </c>
      <c r="E244" s="878">
        <v>-0.13730386621290336</v>
      </c>
      <c r="F244" s="877">
        <v>43258.089999999851</v>
      </c>
      <c r="G244" s="878">
        <v>1.3472349158712689</v>
      </c>
      <c r="I244" s="252"/>
      <c r="J244" s="252"/>
      <c r="K244" s="252"/>
      <c r="L244" s="252"/>
      <c r="M244" s="252"/>
      <c r="N244" s="252"/>
    </row>
    <row r="245" spans="1:14" ht="15" customHeight="1">
      <c r="B245" s="886" t="s">
        <v>101</v>
      </c>
      <c r="C245" s="706">
        <v>3254663.17</v>
      </c>
      <c r="D245" s="877">
        <v>525.56000000005588</v>
      </c>
      <c r="E245" s="878">
        <v>1.6150515527840525E-2</v>
      </c>
      <c r="F245" s="877">
        <v>49985.620000000112</v>
      </c>
      <c r="G245" s="878">
        <v>1.5597706546170258</v>
      </c>
      <c r="I245" s="252"/>
      <c r="J245" s="252"/>
      <c r="K245" s="252"/>
      <c r="L245" s="252"/>
      <c r="M245" s="252"/>
      <c r="N245" s="252"/>
    </row>
    <row r="246" spans="1:14" ht="19.149999999999999" customHeight="1">
      <c r="B246" s="50">
        <v>2019</v>
      </c>
      <c r="C246" s="691"/>
      <c r="D246" s="875"/>
      <c r="E246" s="876"/>
      <c r="F246" s="875"/>
      <c r="G246" s="876"/>
    </row>
    <row r="247" spans="1:14" s="252" customFormat="1" ht="15" customHeight="1">
      <c r="B247" s="881" t="s">
        <v>90</v>
      </c>
      <c r="C247" s="882">
        <v>3234372.54</v>
      </c>
      <c r="D247" s="883">
        <v>-20290.629999999888</v>
      </c>
      <c r="E247" s="884">
        <v>-0.62343256245468126</v>
      </c>
      <c r="F247" s="883">
        <v>40480.319999999832</v>
      </c>
      <c r="G247" s="884">
        <v>1.2674291181936042</v>
      </c>
    </row>
    <row r="248" spans="1:14" ht="15" customHeight="1">
      <c r="B248" s="881" t="s">
        <v>91</v>
      </c>
      <c r="C248" s="882">
        <v>3239652.65</v>
      </c>
      <c r="D248" s="883">
        <v>5280.1099999998696</v>
      </c>
      <c r="E248" s="884">
        <v>0.16324990194233635</v>
      </c>
      <c r="F248" s="883">
        <v>29733.25</v>
      </c>
      <c r="G248" s="884">
        <v>0.92629272872085266</v>
      </c>
      <c r="I248" s="252"/>
      <c r="J248" s="252"/>
      <c r="K248" s="252"/>
      <c r="L248" s="252"/>
      <c r="M248" s="252"/>
      <c r="N248" s="252"/>
    </row>
    <row r="249" spans="1:14" s="354" customFormat="1" ht="15" customHeight="1">
      <c r="A249" s="885"/>
      <c r="B249" s="881" t="s">
        <v>92</v>
      </c>
      <c r="C249" s="882">
        <v>3254078.09</v>
      </c>
      <c r="D249" s="883">
        <v>14425.439999999944</v>
      </c>
      <c r="E249" s="884">
        <v>0.44527736638680437</v>
      </c>
      <c r="F249" s="883">
        <v>23678.089999999851</v>
      </c>
      <c r="G249" s="884">
        <v>0.73297703070826969</v>
      </c>
      <c r="I249" s="252"/>
      <c r="J249" s="252"/>
      <c r="K249" s="252"/>
      <c r="L249" s="252"/>
      <c r="M249" s="252"/>
      <c r="N249" s="252"/>
    </row>
    <row r="250" spans="1:14" ht="15" customHeight="1">
      <c r="A250" s="885"/>
      <c r="B250" s="674" t="s">
        <v>93</v>
      </c>
      <c r="C250" s="698">
        <v>3266740.8</v>
      </c>
      <c r="D250" s="879">
        <v>12662.709999999963</v>
      </c>
      <c r="E250" s="880">
        <v>0.38913356255687859</v>
      </c>
      <c r="F250" s="879">
        <v>19887.279999999795</v>
      </c>
      <c r="G250" s="880">
        <v>0.61250930716454377</v>
      </c>
      <c r="I250" s="252"/>
      <c r="J250" s="252"/>
      <c r="K250" s="252"/>
      <c r="L250" s="252"/>
      <c r="M250" s="252"/>
      <c r="N250" s="252"/>
    </row>
    <row r="251" spans="1:14" ht="15" customHeight="1">
      <c r="A251" s="885"/>
      <c r="B251" s="886" t="s">
        <v>94</v>
      </c>
      <c r="C251" s="706">
        <v>3277855.13636364</v>
      </c>
      <c r="D251" s="877">
        <v>11114.336363640148</v>
      </c>
      <c r="E251" s="878">
        <v>0.34022706557068716</v>
      </c>
      <c r="F251" s="877">
        <v>16457.186363639776</v>
      </c>
      <c r="G251" s="878">
        <v>0.50460528325406528</v>
      </c>
      <c r="I251" s="252"/>
      <c r="J251" s="252"/>
      <c r="K251" s="252"/>
      <c r="L251" s="252"/>
      <c r="M251" s="252"/>
      <c r="N251" s="252"/>
    </row>
    <row r="252" spans="1:14" ht="15" customHeight="1">
      <c r="A252" s="885"/>
      <c r="B252" s="886" t="s">
        <v>95</v>
      </c>
      <c r="C252" s="706">
        <v>3286600</v>
      </c>
      <c r="D252" s="877">
        <v>8744.8636363600381</v>
      </c>
      <c r="E252" s="878">
        <v>0.26678615352298607</v>
      </c>
      <c r="F252" s="877">
        <v>13042.100000000093</v>
      </c>
      <c r="G252" s="878">
        <v>0.39840749418240762</v>
      </c>
      <c r="I252" s="252"/>
      <c r="J252" s="252"/>
      <c r="K252" s="252"/>
      <c r="L252" s="252"/>
      <c r="M252" s="252"/>
      <c r="N252" s="252"/>
    </row>
    <row r="253" spans="1:14" ht="15" customHeight="1">
      <c r="B253" s="886" t="s">
        <v>96</v>
      </c>
      <c r="C253" s="706">
        <v>3278833.34</v>
      </c>
      <c r="D253" s="877">
        <v>-7766.660000000149</v>
      </c>
      <c r="E253" s="878">
        <v>-0.23631290695551854</v>
      </c>
      <c r="F253" s="877">
        <v>11664.069999999832</v>
      </c>
      <c r="G253" s="878">
        <v>0.35700843868428933</v>
      </c>
      <c r="I253" s="252"/>
      <c r="J253" s="252"/>
      <c r="K253" s="252"/>
      <c r="L253" s="252"/>
      <c r="M253" s="252"/>
      <c r="N253" s="252"/>
    </row>
    <row r="254" spans="1:14" ht="15" customHeight="1">
      <c r="B254" s="886" t="s">
        <v>97</v>
      </c>
      <c r="C254" s="706">
        <v>3261551.7142857201</v>
      </c>
      <c r="D254" s="877">
        <v>-17281.625714279711</v>
      </c>
      <c r="E254" s="878">
        <v>-0.52706630445204894</v>
      </c>
      <c r="F254" s="877">
        <v>12276.404285720084</v>
      </c>
      <c r="G254" s="878">
        <v>0.37781976331578448</v>
      </c>
      <c r="I254" s="252"/>
      <c r="J254" s="252"/>
      <c r="K254" s="252"/>
      <c r="L254" s="252"/>
      <c r="M254" s="252"/>
      <c r="N254" s="252"/>
    </row>
    <row r="255" spans="1:14" ht="15" customHeight="1">
      <c r="B255" s="886" t="s">
        <v>98</v>
      </c>
      <c r="C255" s="706">
        <v>3266258.24</v>
      </c>
      <c r="D255" s="877">
        <v>4706.5257142800838</v>
      </c>
      <c r="E255" s="878">
        <v>0.14430326809369376</v>
      </c>
      <c r="F255" s="877">
        <v>12588.240000000224</v>
      </c>
      <c r="G255" s="878">
        <v>0.38689356941546293</v>
      </c>
      <c r="I255" s="252"/>
      <c r="J255" s="252"/>
      <c r="K255" s="252"/>
      <c r="L255" s="252"/>
      <c r="M255" s="252"/>
      <c r="N255" s="252"/>
    </row>
    <row r="256" spans="1:14" ht="15" customHeight="1">
      <c r="B256" s="886" t="s">
        <v>99</v>
      </c>
      <c r="C256" s="706">
        <v>3271976.2995652203</v>
      </c>
      <c r="D256" s="877">
        <v>5718.0595652200282</v>
      </c>
      <c r="E256" s="878">
        <v>0.17506452781945825</v>
      </c>
      <c r="F256" s="877">
        <v>13364.489565220196</v>
      </c>
      <c r="G256" s="878">
        <v>0.4101283105955531</v>
      </c>
      <c r="I256" s="252"/>
      <c r="J256" s="252"/>
      <c r="K256" s="252"/>
      <c r="L256" s="252"/>
      <c r="M256" s="252"/>
      <c r="N256" s="252"/>
    </row>
    <row r="257" spans="1:14" ht="15" customHeight="1">
      <c r="B257" s="886" t="s">
        <v>100</v>
      </c>
      <c r="C257" s="706">
        <v>3269092.3</v>
      </c>
      <c r="D257" s="877">
        <v>-2883.9995652204379</v>
      </c>
      <c r="E257" s="878">
        <v>-8.8142434454780982E-2</v>
      </c>
      <c r="F257" s="877">
        <v>14954.689999999944</v>
      </c>
      <c r="G257" s="878">
        <v>0.45955923787745689</v>
      </c>
      <c r="I257" s="252"/>
      <c r="J257" s="252"/>
      <c r="K257" s="252"/>
      <c r="L257" s="252"/>
      <c r="M257" s="252"/>
      <c r="N257" s="252"/>
    </row>
    <row r="258" spans="1:14" ht="15" customHeight="1">
      <c r="B258" s="886" t="s">
        <v>101</v>
      </c>
      <c r="C258" s="706">
        <v>3269088.5</v>
      </c>
      <c r="D258" s="877">
        <v>-3.7999999998137355</v>
      </c>
      <c r="E258" s="878">
        <v>-1.162402174941235E-4</v>
      </c>
      <c r="F258" s="877">
        <v>14425.330000000075</v>
      </c>
      <c r="G258" s="878">
        <v>0.44322036556552291</v>
      </c>
      <c r="I258" s="252"/>
      <c r="J258" s="252"/>
      <c r="K258" s="252"/>
      <c r="L258" s="252"/>
      <c r="M258" s="252"/>
      <c r="N258" s="252"/>
    </row>
    <row r="259" spans="1:14" ht="19.149999999999999" customHeight="1">
      <c r="B259" s="50">
        <v>2020</v>
      </c>
      <c r="C259" s="691"/>
      <c r="D259" s="875"/>
      <c r="E259" s="876"/>
      <c r="F259" s="875"/>
      <c r="G259" s="876"/>
    </row>
    <row r="260" spans="1:14" s="252" customFormat="1" ht="15" customHeight="1">
      <c r="B260" s="881" t="s">
        <v>90</v>
      </c>
      <c r="C260" s="882">
        <v>3251119.4699999997</v>
      </c>
      <c r="D260" s="883">
        <v>-17969.030000000261</v>
      </c>
      <c r="E260" s="884">
        <v>-0.54966483776748021</v>
      </c>
      <c r="F260" s="883">
        <v>16746.929999999702</v>
      </c>
      <c r="G260" s="884">
        <v>0.51777987207373144</v>
      </c>
    </row>
    <row r="261" spans="1:14" ht="15" customHeight="1">
      <c r="B261" s="881" t="s">
        <v>91</v>
      </c>
      <c r="C261" s="882">
        <v>3257896.4</v>
      </c>
      <c r="D261" s="883">
        <v>6776.9300000001676</v>
      </c>
      <c r="E261" s="884">
        <v>0.20844912229571833</v>
      </c>
      <c r="F261" s="883">
        <v>18243.75</v>
      </c>
      <c r="G261" s="884">
        <v>0.56313907603644964</v>
      </c>
      <c r="I261" s="252"/>
      <c r="J261" s="252"/>
      <c r="K261" s="252"/>
      <c r="L261" s="252"/>
      <c r="M261" s="252"/>
      <c r="N261" s="252"/>
    </row>
    <row r="262" spans="1:14" s="354" customFormat="1" ht="15" customHeight="1">
      <c r="A262" s="885"/>
      <c r="B262" s="881" t="s">
        <v>92</v>
      </c>
      <c r="C262" s="882">
        <v>3252516.5454545422</v>
      </c>
      <c r="D262" s="883">
        <v>-5379.8545454577543</v>
      </c>
      <c r="E262" s="884">
        <v>-0.16513276927582865</v>
      </c>
      <c r="F262" s="883">
        <v>-1561.5445454576984</v>
      </c>
      <c r="G262" s="884">
        <v>-4.7987310146496043E-2</v>
      </c>
      <c r="I262" s="252"/>
      <c r="J262" s="252"/>
      <c r="K262" s="252"/>
      <c r="L262" s="252"/>
      <c r="M262" s="252"/>
      <c r="N262" s="252"/>
    </row>
    <row r="263" spans="1:14" ht="15" customHeight="1">
      <c r="A263" s="885"/>
      <c r="B263" s="674" t="s">
        <v>93</v>
      </c>
      <c r="C263" s="698">
        <v>3211266.65</v>
      </c>
      <c r="D263" s="879">
        <v>-41249.895454542246</v>
      </c>
      <c r="E263" s="880">
        <v>-1.2682455224459943</v>
      </c>
      <c r="F263" s="879">
        <v>-55474.149999999907</v>
      </c>
      <c r="G263" s="880">
        <v>-1.6981497277041342</v>
      </c>
      <c r="I263" s="252"/>
      <c r="J263" s="252"/>
      <c r="K263" s="252"/>
      <c r="L263" s="252"/>
      <c r="M263" s="252"/>
      <c r="N263" s="252"/>
    </row>
    <row r="264" spans="1:14" ht="15" customHeight="1">
      <c r="A264" s="885"/>
      <c r="B264" s="886" t="s">
        <v>94</v>
      </c>
      <c r="C264" s="706"/>
      <c r="D264" s="877"/>
      <c r="E264" s="878"/>
      <c r="F264" s="877"/>
      <c r="G264" s="878"/>
      <c r="I264" s="252"/>
      <c r="J264" s="252"/>
      <c r="K264" s="252"/>
      <c r="L264" s="252"/>
      <c r="M264" s="252"/>
      <c r="N264" s="252"/>
    </row>
    <row r="265" spans="1:14" ht="15" customHeight="1">
      <c r="A265" s="885"/>
      <c r="B265" s="886" t="s">
        <v>95</v>
      </c>
      <c r="C265" s="706"/>
      <c r="D265" s="877"/>
      <c r="E265" s="878"/>
      <c r="F265" s="877"/>
      <c r="G265" s="878"/>
      <c r="I265" s="252"/>
      <c r="J265" s="252"/>
      <c r="K265" s="252"/>
      <c r="L265" s="252"/>
      <c r="M265" s="252"/>
      <c r="N265" s="252"/>
    </row>
    <row r="266" spans="1:14" ht="15" customHeight="1">
      <c r="B266" s="886" t="s">
        <v>96</v>
      </c>
      <c r="C266" s="706"/>
      <c r="D266" s="877"/>
      <c r="E266" s="878"/>
      <c r="F266" s="877"/>
      <c r="G266" s="878"/>
      <c r="I266" s="252"/>
      <c r="J266" s="252"/>
      <c r="K266" s="252"/>
      <c r="L266" s="252"/>
      <c r="M266" s="252"/>
      <c r="N266" s="252"/>
    </row>
    <row r="267" spans="1:14" ht="15" customHeight="1">
      <c r="B267" s="886" t="s">
        <v>97</v>
      </c>
      <c r="C267" s="706"/>
      <c r="D267" s="877"/>
      <c r="E267" s="878"/>
      <c r="F267" s="877"/>
      <c r="G267" s="878"/>
      <c r="I267" s="252"/>
      <c r="J267" s="252"/>
      <c r="K267" s="252"/>
      <c r="L267" s="252"/>
      <c r="M267" s="252"/>
      <c r="N267" s="252"/>
    </row>
    <row r="268" spans="1:14" ht="15" customHeight="1">
      <c r="B268" s="886" t="s">
        <v>98</v>
      </c>
      <c r="C268" s="706"/>
      <c r="D268" s="877"/>
      <c r="E268" s="878"/>
      <c r="F268" s="877"/>
      <c r="G268" s="878"/>
      <c r="I268" s="252"/>
      <c r="J268" s="252"/>
      <c r="K268" s="252"/>
      <c r="L268" s="252"/>
      <c r="M268" s="252"/>
      <c r="N268" s="252"/>
    </row>
    <row r="269" spans="1:14" ht="15" customHeight="1">
      <c r="B269" s="886" t="s">
        <v>99</v>
      </c>
      <c r="C269" s="706"/>
      <c r="D269" s="877"/>
      <c r="E269" s="878"/>
      <c r="F269" s="877"/>
      <c r="G269" s="878"/>
      <c r="I269" s="252"/>
      <c r="J269" s="252"/>
      <c r="K269" s="252"/>
      <c r="L269" s="252"/>
      <c r="M269" s="252"/>
      <c r="N269" s="252"/>
    </row>
    <row r="270" spans="1:14" ht="15" customHeight="1">
      <c r="B270" s="886" t="s">
        <v>100</v>
      </c>
      <c r="C270" s="706"/>
      <c r="D270" s="877"/>
      <c r="E270" s="878"/>
      <c r="F270" s="877"/>
      <c r="G270" s="878"/>
      <c r="I270" s="252"/>
      <c r="J270" s="252"/>
      <c r="K270" s="252"/>
      <c r="L270" s="252"/>
      <c r="M270" s="252"/>
      <c r="N270" s="252"/>
    </row>
    <row r="271" spans="1:14" ht="15" customHeight="1">
      <c r="B271" s="886" t="s">
        <v>101</v>
      </c>
      <c r="C271" s="706"/>
      <c r="D271" s="877"/>
      <c r="E271" s="878"/>
      <c r="F271" s="877"/>
      <c r="G271" s="878"/>
      <c r="I271" s="252"/>
      <c r="J271" s="252"/>
      <c r="K271" s="252"/>
      <c r="L271" s="252"/>
      <c r="M271" s="252"/>
      <c r="N271" s="252"/>
    </row>
    <row r="272" spans="1:14">
      <c r="C272" s="887"/>
      <c r="D272" s="888"/>
      <c r="E272" s="889"/>
      <c r="F272" s="888"/>
      <c r="G272" s="889"/>
    </row>
    <row r="273" spans="1:27">
      <c r="B273" s="890" t="s">
        <v>286</v>
      </c>
      <c r="D273" s="891"/>
    </row>
    <row r="274" spans="1:27">
      <c r="I274" s="354"/>
    </row>
    <row r="285" spans="1:27">
      <c r="A285" s="1175"/>
      <c r="B285" s="1177"/>
      <c r="C285" s="1176"/>
      <c r="D285" s="1176"/>
      <c r="E285" s="1176"/>
      <c r="F285" s="1176"/>
      <c r="G285" s="1176"/>
      <c r="H285" s="1175"/>
      <c r="I285" s="1175"/>
      <c r="J285" s="1175"/>
      <c r="K285" s="1175"/>
      <c r="L285" s="1175"/>
      <c r="M285" s="1175"/>
      <c r="N285" s="1175"/>
      <c r="O285" s="1175"/>
      <c r="P285" s="1175"/>
      <c r="Q285" s="1175"/>
      <c r="R285" s="1175"/>
      <c r="S285" s="1175"/>
      <c r="T285" s="1175"/>
      <c r="U285" s="1175"/>
      <c r="V285" s="1175"/>
      <c r="W285" s="1175"/>
      <c r="X285" s="1175"/>
      <c r="Y285" s="1175"/>
      <c r="Z285" s="1175"/>
      <c r="AA285" s="1175"/>
    </row>
    <row r="286" spans="1:27">
      <c r="A286" s="1175"/>
      <c r="B286" s="1177"/>
      <c r="C286" s="1176"/>
      <c r="D286" s="1176"/>
      <c r="E286" s="1176"/>
      <c r="F286" s="1176"/>
      <c r="G286" s="1176"/>
      <c r="H286" s="1175"/>
      <c r="I286" s="1175"/>
      <c r="J286" s="1175"/>
      <c r="K286" s="1175"/>
      <c r="L286" s="1175"/>
      <c r="M286" s="1175"/>
      <c r="N286" s="1175"/>
      <c r="O286" s="1175"/>
      <c r="P286" s="1175"/>
      <c r="Q286" s="1175"/>
      <c r="R286" s="1175"/>
      <c r="S286" s="1175"/>
      <c r="T286" s="1175"/>
      <c r="U286" s="1175"/>
      <c r="V286" s="1175"/>
      <c r="W286" s="1175"/>
      <c r="X286" s="1175"/>
      <c r="Y286" s="1175"/>
      <c r="Z286" s="1175"/>
      <c r="AA286" s="1175"/>
    </row>
    <row r="287" spans="1:27">
      <c r="A287" s="1175"/>
      <c r="B287" s="1177"/>
      <c r="C287" s="1176"/>
      <c r="D287" s="1176"/>
      <c r="E287" s="1176"/>
      <c r="F287" s="1176"/>
      <c r="G287" s="1176"/>
      <c r="H287" s="1175"/>
      <c r="I287" s="1175"/>
      <c r="J287" s="1175"/>
      <c r="K287" s="1175"/>
      <c r="L287" s="1175"/>
      <c r="M287" s="1175"/>
      <c r="N287" s="1175"/>
      <c r="O287" s="1175"/>
      <c r="P287" s="1175"/>
      <c r="Q287" s="1175"/>
      <c r="R287" s="1175"/>
      <c r="S287" s="1175"/>
      <c r="T287" s="1175"/>
      <c r="U287" s="1175"/>
      <c r="V287" s="1175"/>
      <c r="W287" s="1175"/>
      <c r="X287" s="1175"/>
      <c r="Y287" s="1175"/>
      <c r="Z287" s="1175"/>
      <c r="AA287" s="1175"/>
    </row>
    <row r="288" spans="1:27">
      <c r="A288" s="1175"/>
      <c r="B288" s="1177"/>
      <c r="C288" s="1176"/>
      <c r="D288" s="1176"/>
      <c r="E288" s="1176"/>
      <c r="F288" s="1176"/>
      <c r="G288" s="1176"/>
      <c r="H288" s="1175"/>
      <c r="I288" s="1175"/>
      <c r="J288" s="1175"/>
      <c r="K288" s="1175"/>
      <c r="L288" s="1175"/>
      <c r="M288" s="1175"/>
      <c r="N288" s="1175"/>
      <c r="O288" s="1175"/>
      <c r="P288" s="1175"/>
      <c r="Q288" s="1175"/>
      <c r="R288" s="1175"/>
      <c r="S288" s="1175"/>
      <c r="T288" s="1175"/>
      <c r="U288" s="1175"/>
      <c r="V288" s="1175"/>
      <c r="W288" s="1175"/>
      <c r="X288" s="1175"/>
      <c r="Y288" s="1175"/>
      <c r="Z288" s="1175"/>
      <c r="AA288" s="1175"/>
    </row>
    <row r="289" spans="1:27">
      <c r="A289" s="1175"/>
      <c r="B289" s="1177"/>
      <c r="C289" s="1273"/>
      <c r="D289" s="1176"/>
      <c r="E289" s="1176"/>
      <c r="F289" s="1176"/>
      <c r="G289" s="1176"/>
      <c r="H289" s="1175"/>
      <c r="I289" s="1175"/>
      <c r="J289" s="1175"/>
      <c r="K289" s="1175"/>
      <c r="L289" s="1175"/>
      <c r="M289" s="1175"/>
      <c r="N289" s="1175"/>
      <c r="O289" s="1175"/>
      <c r="P289" s="1175"/>
      <c r="Q289" s="1175"/>
      <c r="R289" s="1175"/>
      <c r="S289" s="1175"/>
      <c r="T289" s="1175"/>
      <c r="U289" s="1175"/>
      <c r="V289" s="1175"/>
      <c r="W289" s="1175"/>
      <c r="X289" s="1175"/>
      <c r="Y289" s="1175"/>
      <c r="Z289" s="1175"/>
      <c r="AA289" s="1175"/>
    </row>
    <row r="290" spans="1:27">
      <c r="A290" s="1175"/>
      <c r="B290" s="1177"/>
      <c r="C290" s="1273"/>
      <c r="D290" s="1274"/>
      <c r="E290" s="1274"/>
      <c r="F290" s="1274"/>
      <c r="G290" s="1274"/>
      <c r="H290" s="1175"/>
      <c r="I290" s="1175"/>
      <c r="J290" s="1175"/>
      <c r="K290" s="1175"/>
      <c r="L290" s="1175"/>
      <c r="M290" s="1175"/>
      <c r="N290" s="1175"/>
      <c r="O290" s="1175"/>
      <c r="P290" s="1175"/>
      <c r="Q290" s="1175"/>
      <c r="R290" s="1175"/>
      <c r="S290" s="1175"/>
      <c r="T290" s="1175"/>
      <c r="U290" s="1175"/>
      <c r="V290" s="1175"/>
      <c r="W290" s="1175"/>
      <c r="X290" s="1175"/>
      <c r="Y290" s="1175"/>
      <c r="Z290" s="1175"/>
      <c r="AA290" s="1175"/>
    </row>
    <row r="291" spans="1:27">
      <c r="A291" s="1175"/>
      <c r="B291" s="1177"/>
      <c r="C291" s="1273"/>
      <c r="D291" s="1274"/>
      <c r="E291" s="1274"/>
      <c r="F291" s="1274"/>
      <c r="G291" s="1274"/>
      <c r="H291" s="1175"/>
      <c r="I291" s="1175"/>
      <c r="J291" s="1175"/>
      <c r="K291" s="1175"/>
      <c r="L291" s="1175"/>
      <c r="M291" s="1175"/>
      <c r="N291" s="1175"/>
      <c r="O291" s="1175"/>
      <c r="P291" s="1175"/>
      <c r="Q291" s="1175"/>
      <c r="R291" s="1175"/>
      <c r="S291" s="1175"/>
      <c r="T291" s="1175"/>
      <c r="U291" s="1175"/>
      <c r="V291" s="1175"/>
      <c r="W291" s="1175"/>
      <c r="X291" s="1175"/>
      <c r="Y291" s="1175"/>
      <c r="Z291" s="1175"/>
      <c r="AA291" s="1175"/>
    </row>
    <row r="292" spans="1:27">
      <c r="A292" s="1175"/>
      <c r="B292" s="1177"/>
      <c r="C292" s="1273"/>
      <c r="D292" s="1274"/>
      <c r="E292" s="1274"/>
      <c r="F292" s="1274"/>
      <c r="G292" s="1274"/>
      <c r="H292" s="1175"/>
      <c r="I292" s="1175"/>
      <c r="J292" s="1175"/>
      <c r="K292" s="1175"/>
      <c r="L292" s="1175"/>
      <c r="M292" s="1175"/>
      <c r="N292" s="1175"/>
      <c r="O292" s="1175"/>
      <c r="P292" s="1175"/>
      <c r="Q292" s="1175"/>
      <c r="R292" s="1175"/>
      <c r="S292" s="1175"/>
      <c r="T292" s="1175"/>
      <c r="U292" s="1175"/>
      <c r="V292" s="1175"/>
      <c r="W292" s="1175"/>
      <c r="X292" s="1175"/>
      <c r="Y292" s="1175"/>
      <c r="Z292" s="1175"/>
      <c r="AA292" s="1175"/>
    </row>
    <row r="293" spans="1:27">
      <c r="A293" s="1175"/>
      <c r="B293" s="1177"/>
      <c r="C293" s="1273"/>
      <c r="D293" s="1274"/>
      <c r="E293" s="1176"/>
      <c r="F293" s="1274"/>
      <c r="G293" s="1274"/>
      <c r="H293" s="1175"/>
      <c r="I293" s="1175"/>
      <c r="J293" s="1175"/>
      <c r="K293" s="1175"/>
      <c r="L293" s="1175"/>
      <c r="M293" s="1175"/>
      <c r="N293" s="1175"/>
      <c r="O293" s="1175"/>
      <c r="P293" s="1175"/>
      <c r="Q293" s="1175"/>
      <c r="R293" s="1175"/>
      <c r="S293" s="1175"/>
      <c r="T293" s="1175"/>
      <c r="U293" s="1175"/>
      <c r="V293" s="1175"/>
      <c r="W293" s="1175"/>
      <c r="X293" s="1175"/>
      <c r="Y293" s="1175"/>
      <c r="Z293" s="1175"/>
      <c r="AA293" s="1175"/>
    </row>
    <row r="294" spans="1:27">
      <c r="A294" s="1175"/>
      <c r="B294" s="1177"/>
      <c r="C294" s="1273"/>
      <c r="D294" s="1274"/>
      <c r="E294" s="1274"/>
      <c r="F294" s="1274"/>
      <c r="G294" s="1274"/>
      <c r="H294" s="1175"/>
      <c r="I294" s="1175"/>
      <c r="J294" s="1175"/>
      <c r="K294" s="1175"/>
      <c r="L294" s="1175"/>
      <c r="M294" s="1175"/>
      <c r="N294" s="1175"/>
      <c r="O294" s="1175"/>
      <c r="P294" s="1175"/>
      <c r="Q294" s="1175"/>
      <c r="R294" s="1175"/>
      <c r="S294" s="1175"/>
      <c r="T294" s="1175"/>
      <c r="U294" s="1175"/>
      <c r="V294" s="1175"/>
      <c r="W294" s="1175"/>
      <c r="X294" s="1175"/>
      <c r="Y294" s="1175"/>
      <c r="Z294" s="1175"/>
      <c r="AA294" s="1175"/>
    </row>
    <row r="295" spans="1:27">
      <c r="A295" s="1175"/>
      <c r="B295" s="1177"/>
      <c r="C295" s="1273"/>
      <c r="D295" s="1274"/>
      <c r="E295" s="1274"/>
      <c r="F295" s="1274"/>
      <c r="G295" s="1274"/>
      <c r="H295" s="1175"/>
      <c r="I295" s="1175"/>
      <c r="J295" s="1175"/>
      <c r="K295" s="1175"/>
      <c r="L295" s="1175"/>
      <c r="M295" s="1175"/>
      <c r="N295" s="1175"/>
      <c r="O295" s="1175"/>
      <c r="P295" s="1175"/>
      <c r="Q295" s="1175"/>
      <c r="R295" s="1175"/>
      <c r="S295" s="1175"/>
      <c r="T295" s="1175"/>
      <c r="U295" s="1175"/>
      <c r="V295" s="1175"/>
      <c r="W295" s="1175"/>
      <c r="X295" s="1175"/>
      <c r="Y295" s="1175"/>
      <c r="Z295" s="1175"/>
      <c r="AA295" s="1175"/>
    </row>
    <row r="296" spans="1:27">
      <c r="A296" s="1175"/>
      <c r="B296" s="1177"/>
      <c r="C296" s="1273"/>
      <c r="D296" s="1274"/>
      <c r="E296" s="1274"/>
      <c r="F296" s="1274"/>
      <c r="G296" s="1274"/>
      <c r="H296" s="1175"/>
      <c r="I296" s="1175"/>
      <c r="J296" s="1175"/>
      <c r="K296" s="1175"/>
      <c r="L296" s="1175"/>
      <c r="M296" s="1175"/>
      <c r="N296" s="1175"/>
      <c r="O296" s="1175"/>
      <c r="P296" s="1175"/>
      <c r="Q296" s="1175"/>
      <c r="R296" s="1175"/>
      <c r="S296" s="1175"/>
      <c r="T296" s="1175"/>
      <c r="U296" s="1175"/>
      <c r="V296" s="1175"/>
      <c r="W296" s="1175"/>
      <c r="X296" s="1175"/>
      <c r="Y296" s="1175"/>
      <c r="Z296" s="1175"/>
      <c r="AA296" s="1175"/>
    </row>
    <row r="297" spans="1:27">
      <c r="A297" s="1175"/>
      <c r="B297" s="1177"/>
      <c r="C297" s="1273"/>
      <c r="D297" s="1274"/>
      <c r="E297" s="1274"/>
      <c r="F297" s="1274"/>
      <c r="G297" s="1274"/>
      <c r="H297" s="1175"/>
      <c r="I297" s="1175"/>
      <c r="J297" s="1175"/>
      <c r="K297" s="1175"/>
      <c r="L297" s="1175"/>
      <c r="M297" s="1175"/>
      <c r="N297" s="1175"/>
      <c r="O297" s="1175"/>
      <c r="P297" s="1175"/>
      <c r="Q297" s="1175"/>
      <c r="R297" s="1175"/>
      <c r="S297" s="1175"/>
      <c r="T297" s="1175"/>
      <c r="U297" s="1175"/>
      <c r="V297" s="1175"/>
      <c r="W297" s="1175"/>
      <c r="X297" s="1175"/>
      <c r="Y297" s="1175"/>
      <c r="Z297" s="1175"/>
      <c r="AA297" s="1175"/>
    </row>
    <row r="298" spans="1:27">
      <c r="A298" s="1175"/>
      <c r="B298" s="1177"/>
      <c r="C298" s="1273"/>
      <c r="D298" s="1274"/>
      <c r="E298" s="1274"/>
      <c r="F298" s="1274"/>
      <c r="G298" s="1274"/>
      <c r="H298" s="1175"/>
      <c r="I298" s="1175"/>
      <c r="J298" s="1175"/>
      <c r="K298" s="1175"/>
      <c r="L298" s="1175"/>
      <c r="M298" s="1175"/>
      <c r="N298" s="1175"/>
      <c r="O298" s="1175"/>
      <c r="P298" s="1175"/>
      <c r="Q298" s="1175"/>
      <c r="R298" s="1175"/>
      <c r="S298" s="1175"/>
      <c r="T298" s="1175"/>
      <c r="U298" s="1175"/>
      <c r="V298" s="1175"/>
      <c r="W298" s="1175"/>
      <c r="X298" s="1175"/>
      <c r="Y298" s="1175"/>
      <c r="Z298" s="1175"/>
      <c r="AA298" s="1175"/>
    </row>
    <row r="299" spans="1:27">
      <c r="A299" s="1175"/>
      <c r="B299" s="1177"/>
      <c r="C299" s="1273"/>
      <c r="D299" s="1274"/>
      <c r="E299" s="1274"/>
      <c r="F299" s="1274"/>
      <c r="G299" s="1274"/>
      <c r="H299" s="1175"/>
      <c r="I299" s="1175"/>
      <c r="J299" s="1175"/>
      <c r="K299" s="1175"/>
      <c r="L299" s="1175"/>
      <c r="M299" s="1175"/>
      <c r="N299" s="1175"/>
      <c r="O299" s="1175"/>
      <c r="P299" s="1175"/>
      <c r="Q299" s="1175"/>
      <c r="R299" s="1175"/>
      <c r="S299" s="1175"/>
      <c r="T299" s="1175"/>
      <c r="U299" s="1175"/>
      <c r="V299" s="1175"/>
      <c r="W299" s="1175"/>
      <c r="X299" s="1175"/>
      <c r="Y299" s="1175"/>
      <c r="Z299" s="1175"/>
      <c r="AA299" s="1175"/>
    </row>
    <row r="300" spans="1:27">
      <c r="A300" s="1175"/>
      <c r="B300" s="1177"/>
      <c r="C300" s="1273"/>
      <c r="D300" s="1274"/>
      <c r="E300" s="1274"/>
      <c r="F300" s="1274"/>
      <c r="G300" s="1274"/>
      <c r="H300" s="1175"/>
      <c r="I300" s="1175"/>
      <c r="J300" s="1175"/>
      <c r="K300" s="1175"/>
      <c r="L300" s="1175"/>
      <c r="M300" s="1175"/>
      <c r="N300" s="1175"/>
      <c r="O300" s="1175"/>
      <c r="P300" s="1175"/>
      <c r="Q300" s="1175"/>
      <c r="R300" s="1175"/>
      <c r="S300" s="1175"/>
      <c r="T300" s="1175"/>
      <c r="U300" s="1175"/>
      <c r="V300" s="1175"/>
      <c r="W300" s="1175"/>
      <c r="X300" s="1175"/>
      <c r="Y300" s="1175"/>
      <c r="Z300" s="1175"/>
      <c r="AA300" s="1175"/>
    </row>
    <row r="301" spans="1:27">
      <c r="A301" s="1175"/>
      <c r="B301" s="1177"/>
      <c r="C301" s="1274"/>
      <c r="D301" s="1274"/>
      <c r="E301" s="1274"/>
      <c r="F301" s="1274"/>
      <c r="G301" s="1274"/>
      <c r="H301" s="1175"/>
      <c r="I301" s="1175"/>
      <c r="J301" s="1175"/>
      <c r="K301" s="1175"/>
      <c r="L301" s="1175"/>
      <c r="M301" s="1175"/>
      <c r="N301" s="1175"/>
      <c r="O301" s="1175"/>
      <c r="P301" s="1175"/>
      <c r="Q301" s="1175"/>
      <c r="R301" s="1175"/>
      <c r="S301" s="1175"/>
      <c r="T301" s="1175"/>
      <c r="U301" s="1175"/>
      <c r="V301" s="1175"/>
      <c r="W301" s="1175"/>
      <c r="X301" s="1175"/>
      <c r="Y301" s="1175"/>
      <c r="Z301" s="1175"/>
      <c r="AA301" s="1175"/>
    </row>
    <row r="302" spans="1:27">
      <c r="A302" s="1175"/>
      <c r="B302" s="1177"/>
      <c r="C302" s="1176"/>
      <c r="D302" s="1274"/>
      <c r="E302" s="1176"/>
      <c r="F302" s="1176"/>
      <c r="G302" s="1176"/>
      <c r="H302" s="1175"/>
      <c r="I302" s="1175"/>
      <c r="J302" s="1175"/>
      <c r="K302" s="1175"/>
      <c r="L302" s="1175"/>
      <c r="M302" s="1175"/>
      <c r="N302" s="1175"/>
      <c r="O302" s="1175"/>
      <c r="P302" s="1175"/>
      <c r="Q302" s="1175"/>
      <c r="R302" s="1175"/>
      <c r="S302" s="1175"/>
      <c r="T302" s="1175"/>
      <c r="U302" s="1175"/>
      <c r="V302" s="1175"/>
      <c r="W302" s="1175"/>
      <c r="X302" s="1175"/>
      <c r="Y302" s="1175"/>
      <c r="Z302" s="1175"/>
      <c r="AA302" s="1175"/>
    </row>
    <row r="303" spans="1:27">
      <c r="A303" s="1175"/>
      <c r="B303" s="1177"/>
      <c r="C303" s="1176"/>
      <c r="D303" s="1176"/>
      <c r="E303" s="1176"/>
      <c r="F303" s="1176"/>
      <c r="G303" s="1176"/>
      <c r="H303" s="1175"/>
      <c r="I303" s="1175"/>
      <c r="J303" s="1175"/>
      <c r="K303" s="1175"/>
      <c r="L303" s="1175"/>
      <c r="M303" s="1175"/>
      <c r="N303" s="1175"/>
      <c r="O303" s="1175"/>
      <c r="P303" s="1175"/>
      <c r="Q303" s="1175"/>
      <c r="R303" s="1175"/>
      <c r="S303" s="1175"/>
      <c r="T303" s="1175"/>
      <c r="U303" s="1175"/>
      <c r="V303" s="1175"/>
      <c r="W303" s="1175"/>
      <c r="X303" s="1175"/>
      <c r="Y303" s="1175"/>
      <c r="Z303" s="1175"/>
      <c r="AA303" s="1175"/>
    </row>
    <row r="304" spans="1:27">
      <c r="A304" s="1175"/>
      <c r="B304" s="1177"/>
      <c r="C304" s="1176"/>
      <c r="D304" s="1176"/>
      <c r="E304" s="1176"/>
      <c r="F304" s="1176"/>
      <c r="G304" s="1176"/>
      <c r="H304" s="1175"/>
      <c r="I304" s="1175"/>
      <c r="J304" s="1175"/>
      <c r="K304" s="1175"/>
      <c r="L304" s="1175"/>
      <c r="M304" s="1175"/>
      <c r="N304" s="1175"/>
      <c r="O304" s="1175"/>
      <c r="P304" s="1175"/>
      <c r="Q304" s="1175"/>
      <c r="R304" s="1175"/>
      <c r="S304" s="1175"/>
      <c r="T304" s="1175"/>
      <c r="U304" s="1175"/>
      <c r="V304" s="1175"/>
      <c r="W304" s="1175"/>
      <c r="X304" s="1175"/>
      <c r="Y304" s="1175"/>
      <c r="Z304" s="1175"/>
      <c r="AA304" s="1175"/>
    </row>
    <row r="305" spans="1:27">
      <c r="A305" s="1175"/>
      <c r="B305" s="1177"/>
      <c r="C305" s="1176"/>
      <c r="D305" s="1176"/>
      <c r="E305" s="1176"/>
      <c r="F305" s="1176"/>
      <c r="G305" s="1176"/>
      <c r="H305" s="1175"/>
      <c r="I305" s="1175"/>
      <c r="J305" s="1175"/>
      <c r="K305" s="1175"/>
      <c r="L305" s="1175"/>
      <c r="M305" s="1175"/>
      <c r="N305" s="1175"/>
      <c r="O305" s="1175"/>
      <c r="P305" s="1175"/>
      <c r="Q305" s="1175"/>
      <c r="R305" s="1175"/>
      <c r="S305" s="1175"/>
      <c r="T305" s="1175"/>
      <c r="U305" s="1175"/>
      <c r="V305" s="1175"/>
      <c r="W305" s="1175"/>
      <c r="X305" s="1175"/>
      <c r="Y305" s="1175"/>
      <c r="Z305" s="1175"/>
      <c r="AA305" s="1175"/>
    </row>
    <row r="306" spans="1:27">
      <c r="A306" s="1175"/>
      <c r="B306" s="1177"/>
      <c r="C306" s="1176"/>
      <c r="D306" s="1176"/>
      <c r="E306" s="1176"/>
      <c r="F306" s="1176"/>
      <c r="G306" s="1176"/>
      <c r="H306" s="1175"/>
      <c r="I306" s="1175"/>
      <c r="J306" s="1175"/>
      <c r="K306" s="1175"/>
      <c r="L306" s="1175"/>
      <c r="M306" s="1175"/>
      <c r="N306" s="1175"/>
      <c r="O306" s="1175"/>
      <c r="P306" s="1175"/>
      <c r="Q306" s="1175"/>
      <c r="R306" s="1175"/>
      <c r="S306" s="1175"/>
      <c r="T306" s="1175"/>
      <c r="U306" s="1175"/>
      <c r="V306" s="1175"/>
      <c r="W306" s="1175"/>
      <c r="X306" s="1175"/>
      <c r="Y306" s="1175"/>
      <c r="Z306" s="1175"/>
      <c r="AA306" s="1175"/>
    </row>
    <row r="307" spans="1:27">
      <c r="A307" s="1175"/>
      <c r="B307" s="1177"/>
      <c r="C307" s="1176"/>
      <c r="D307" s="1176"/>
      <c r="E307" s="1176"/>
      <c r="F307" s="1176"/>
      <c r="G307" s="1176"/>
      <c r="H307" s="1175"/>
      <c r="I307" s="1175"/>
      <c r="J307" s="1175"/>
      <c r="K307" s="1175"/>
      <c r="L307" s="1175"/>
      <c r="M307" s="1175"/>
      <c r="N307" s="1175"/>
      <c r="O307" s="1175"/>
      <c r="P307" s="1175"/>
      <c r="Q307" s="1175"/>
      <c r="R307" s="1175"/>
      <c r="S307" s="1175"/>
      <c r="T307" s="1175"/>
      <c r="U307" s="1175"/>
      <c r="V307" s="1175"/>
      <c r="W307" s="1175"/>
      <c r="X307" s="1175"/>
      <c r="Y307" s="1175"/>
      <c r="Z307" s="1175"/>
      <c r="AA307" s="1175"/>
    </row>
    <row r="308" spans="1:27">
      <c r="A308" s="1175"/>
      <c r="B308" s="1177"/>
      <c r="C308" s="1176"/>
      <c r="D308" s="1176"/>
      <c r="E308" s="1176"/>
      <c r="F308" s="1176"/>
      <c r="G308" s="1176"/>
      <c r="H308" s="1175"/>
      <c r="I308" s="1175"/>
      <c r="J308" s="1175"/>
      <c r="K308" s="1175"/>
      <c r="L308" s="1175"/>
      <c r="M308" s="1175"/>
      <c r="N308" s="1175"/>
      <c r="O308" s="1175"/>
      <c r="P308" s="1175"/>
      <c r="Q308" s="1175"/>
      <c r="R308" s="1175"/>
      <c r="S308" s="1175"/>
      <c r="T308" s="1175"/>
      <c r="U308" s="1175"/>
      <c r="V308" s="1175"/>
      <c r="W308" s="1175"/>
      <c r="X308" s="1175"/>
      <c r="Y308" s="1175"/>
      <c r="Z308" s="1175"/>
      <c r="AA308" s="1175"/>
    </row>
    <row r="309" spans="1:27">
      <c r="A309" s="1175"/>
      <c r="B309" s="1177"/>
      <c r="C309" s="1176"/>
      <c r="D309" s="1176"/>
      <c r="E309" s="1176"/>
      <c r="F309" s="1176"/>
      <c r="G309" s="1176"/>
      <c r="H309" s="1175"/>
      <c r="I309" s="1175"/>
      <c r="J309" s="1175"/>
      <c r="K309" s="1175"/>
      <c r="L309" s="1175"/>
      <c r="M309" s="1175"/>
      <c r="N309" s="1175"/>
      <c r="O309" s="1175"/>
      <c r="P309" s="1175"/>
      <c r="Q309" s="1175"/>
      <c r="R309" s="1175"/>
      <c r="S309" s="1175"/>
      <c r="T309" s="1175"/>
      <c r="U309" s="1175"/>
      <c r="V309" s="1175"/>
      <c r="W309" s="1175"/>
      <c r="X309" s="1175"/>
      <c r="Y309" s="1175"/>
      <c r="Z309" s="1175"/>
      <c r="AA309" s="1175"/>
    </row>
    <row r="310" spans="1:27">
      <c r="A310" s="1175"/>
      <c r="B310" s="1177"/>
      <c r="C310" s="1176"/>
      <c r="D310" s="1176"/>
      <c r="E310" s="1176"/>
      <c r="F310" s="1176"/>
      <c r="G310" s="1176"/>
      <c r="H310" s="1175"/>
      <c r="I310" s="1175"/>
      <c r="J310" s="1175"/>
      <c r="K310" s="1175"/>
      <c r="L310" s="1175"/>
      <c r="M310" s="1175"/>
      <c r="N310" s="1175"/>
      <c r="O310" s="1175"/>
      <c r="P310" s="1175"/>
      <c r="Q310" s="1175"/>
      <c r="R310" s="1175"/>
      <c r="S310" s="1175"/>
      <c r="T310" s="1175"/>
      <c r="U310" s="1175"/>
      <c r="V310" s="1175"/>
      <c r="W310" s="1175"/>
      <c r="X310" s="1175"/>
      <c r="Y310" s="1175"/>
      <c r="Z310" s="1175"/>
      <c r="AA310" s="1175"/>
    </row>
    <row r="311" spans="1:27">
      <c r="A311" s="1175"/>
      <c r="B311" s="1177"/>
      <c r="C311" s="1176"/>
      <c r="D311" s="1176"/>
      <c r="E311" s="1176"/>
      <c r="F311" s="1176"/>
      <c r="G311" s="1176"/>
      <c r="H311" s="1175"/>
      <c r="I311" s="1175"/>
      <c r="J311" s="1175"/>
      <c r="K311" s="1175"/>
      <c r="L311" s="1175"/>
      <c r="M311" s="1175"/>
      <c r="N311" s="1175"/>
      <c r="O311" s="1175"/>
      <c r="P311" s="1175"/>
      <c r="Q311" s="1175"/>
      <c r="R311" s="1175"/>
      <c r="S311" s="1175"/>
      <c r="T311" s="1175"/>
      <c r="U311" s="1175"/>
      <c r="V311" s="1175"/>
      <c r="W311" s="1175"/>
      <c r="X311" s="1175"/>
      <c r="Y311" s="1175"/>
      <c r="Z311" s="1175"/>
      <c r="AA311" s="1175"/>
    </row>
    <row r="312" spans="1:27">
      <c r="A312" s="1175"/>
      <c r="B312" s="1177"/>
      <c r="C312" s="1176"/>
      <c r="D312" s="1176"/>
      <c r="E312" s="1176"/>
      <c r="F312" s="1176"/>
      <c r="G312" s="1176"/>
      <c r="H312" s="1175"/>
      <c r="I312" s="1175"/>
      <c r="J312" s="1175"/>
      <c r="K312" s="1175"/>
      <c r="L312" s="1175"/>
      <c r="M312" s="1175"/>
      <c r="N312" s="1175"/>
      <c r="O312" s="1175"/>
      <c r="P312" s="1175"/>
      <c r="Q312" s="1175"/>
      <c r="R312" s="1175"/>
      <c r="S312" s="1175"/>
      <c r="T312" s="1175"/>
      <c r="U312" s="1175"/>
      <c r="V312" s="1175"/>
      <c r="W312" s="1175"/>
      <c r="X312" s="1175"/>
      <c r="Y312" s="1175"/>
      <c r="Z312" s="1175"/>
      <c r="AA312" s="1175"/>
    </row>
    <row r="313" spans="1:27">
      <c r="A313" s="1175"/>
      <c r="B313" s="1177"/>
      <c r="C313" s="1176"/>
      <c r="D313" s="1176"/>
      <c r="E313" s="1176"/>
      <c r="F313" s="1176"/>
      <c r="G313" s="1176"/>
      <c r="H313" s="1175"/>
      <c r="I313" s="1175"/>
      <c r="J313" s="1175"/>
      <c r="K313" s="1175"/>
      <c r="L313" s="1175"/>
      <c r="M313" s="1175"/>
      <c r="N313" s="1175"/>
      <c r="O313" s="1175"/>
      <c r="P313" s="1175"/>
      <c r="Q313" s="1175"/>
      <c r="R313" s="1175"/>
      <c r="S313" s="1175"/>
      <c r="T313" s="1175"/>
      <c r="U313" s="1175"/>
      <c r="V313" s="1175"/>
      <c r="W313" s="1175"/>
      <c r="X313" s="1175"/>
      <c r="Y313" s="1175"/>
      <c r="Z313" s="1175"/>
      <c r="AA313" s="1175"/>
    </row>
    <row r="314" spans="1:27">
      <c r="A314" s="1175"/>
      <c r="B314" s="1177"/>
      <c r="C314" s="1176"/>
      <c r="D314" s="1176"/>
      <c r="E314" s="1176"/>
      <c r="F314" s="1176"/>
      <c r="G314" s="1176"/>
      <c r="H314" s="1175"/>
      <c r="I314" s="1175"/>
      <c r="J314" s="1175"/>
      <c r="K314" s="1175"/>
      <c r="L314" s="1175"/>
      <c r="M314" s="1175"/>
      <c r="N314" s="1175"/>
      <c r="O314" s="1175"/>
      <c r="P314" s="1175"/>
      <c r="Q314" s="1175"/>
      <c r="R314" s="1175"/>
      <c r="S314" s="1175"/>
      <c r="T314" s="1175"/>
      <c r="U314" s="1175"/>
      <c r="V314" s="1175"/>
      <c r="W314" s="1175"/>
      <c r="X314" s="1175"/>
      <c r="Y314" s="1175"/>
      <c r="Z314" s="1175"/>
      <c r="AA314" s="1175"/>
    </row>
    <row r="315" spans="1:27">
      <c r="A315" s="1175"/>
      <c r="B315" s="1177"/>
      <c r="C315" s="1176"/>
      <c r="D315" s="1176"/>
      <c r="E315" s="1176"/>
      <c r="F315" s="1176"/>
      <c r="G315" s="1176"/>
      <c r="H315" s="1175"/>
      <c r="I315" s="1175"/>
      <c r="J315" s="1175"/>
      <c r="K315" s="1175"/>
      <c r="L315" s="1175"/>
      <c r="M315" s="1175"/>
      <c r="N315" s="1175"/>
      <c r="O315" s="1175"/>
      <c r="P315" s="1175"/>
      <c r="Q315" s="1175"/>
      <c r="R315" s="1175"/>
      <c r="S315" s="1175"/>
      <c r="T315" s="1175"/>
      <c r="U315" s="1175"/>
      <c r="V315" s="1175"/>
      <c r="W315" s="1175"/>
      <c r="X315" s="1175"/>
      <c r="Y315" s="1175"/>
      <c r="Z315" s="1175"/>
      <c r="AA315" s="1175"/>
    </row>
    <row r="316" spans="1:27">
      <c r="A316" s="1175"/>
      <c r="B316" s="1177"/>
      <c r="C316" s="1176"/>
      <c r="D316" s="1176"/>
      <c r="E316" s="1176"/>
      <c r="F316" s="1176"/>
      <c r="G316" s="1176"/>
      <c r="H316" s="1175"/>
      <c r="I316" s="1175"/>
      <c r="J316" s="1175"/>
      <c r="K316" s="1175"/>
      <c r="L316" s="1175"/>
      <c r="M316" s="1175"/>
      <c r="N316" s="1175"/>
      <c r="O316" s="1175"/>
      <c r="P316" s="1175"/>
      <c r="Q316" s="1175"/>
      <c r="R316" s="1175"/>
      <c r="S316" s="1175"/>
      <c r="T316" s="1175"/>
      <c r="U316" s="1175"/>
      <c r="V316" s="1175"/>
      <c r="W316" s="1175"/>
      <c r="X316" s="1175"/>
      <c r="Y316" s="1175"/>
      <c r="Z316" s="1175"/>
      <c r="AA316" s="1175"/>
    </row>
    <row r="317" spans="1:27">
      <c r="A317" s="1175"/>
      <c r="B317" s="1177"/>
      <c r="C317" s="1176"/>
      <c r="D317" s="1275"/>
      <c r="E317" s="1275"/>
      <c r="F317" s="1176"/>
      <c r="G317" s="1176"/>
      <c r="H317" s="1175"/>
      <c r="I317" s="1175"/>
      <c r="J317" s="1175"/>
      <c r="K317" s="1175"/>
      <c r="L317" s="1175"/>
      <c r="M317" s="1175"/>
      <c r="N317" s="1175"/>
      <c r="O317" s="1175"/>
      <c r="P317" s="1175"/>
      <c r="Q317" s="1175"/>
      <c r="R317" s="1175"/>
      <c r="S317" s="1175"/>
      <c r="T317" s="1175"/>
      <c r="U317" s="1175"/>
      <c r="V317" s="1175"/>
      <c r="W317" s="1175"/>
      <c r="X317" s="1175"/>
      <c r="Y317" s="1175"/>
      <c r="Z317" s="1175"/>
      <c r="AA317" s="1175"/>
    </row>
    <row r="318" spans="1:27">
      <c r="A318" s="1175"/>
      <c r="B318" s="1177"/>
      <c r="C318" s="1176"/>
      <c r="D318" s="1275"/>
      <c r="E318" s="1275"/>
      <c r="F318" s="1176"/>
      <c r="G318" s="1176"/>
      <c r="H318" s="1175"/>
      <c r="I318" s="1175"/>
      <c r="J318" s="1175"/>
      <c r="K318" s="1175"/>
      <c r="L318" s="1175"/>
      <c r="M318" s="1175"/>
      <c r="N318" s="1175"/>
      <c r="O318" s="1175"/>
      <c r="P318" s="1175"/>
      <c r="Q318" s="1175"/>
      <c r="R318" s="1175"/>
      <c r="S318" s="1175"/>
      <c r="T318" s="1175"/>
      <c r="U318" s="1175"/>
      <c r="V318" s="1175"/>
      <c r="W318" s="1175"/>
      <c r="X318" s="1175"/>
      <c r="Y318" s="1175"/>
      <c r="Z318" s="1175"/>
      <c r="AA318" s="1175"/>
    </row>
    <row r="319" spans="1:27">
      <c r="A319" s="1175"/>
      <c r="B319" s="1177"/>
      <c r="C319" s="1176"/>
      <c r="D319" s="1275"/>
      <c r="E319" s="1275"/>
      <c r="F319" s="1176"/>
      <c r="G319" s="1176"/>
      <c r="H319" s="1175"/>
      <c r="I319" s="1175"/>
      <c r="J319" s="1175"/>
      <c r="K319" s="1175"/>
      <c r="L319" s="1175"/>
      <c r="M319" s="1175"/>
      <c r="N319" s="1175"/>
      <c r="O319" s="1175"/>
      <c r="P319" s="1175"/>
      <c r="Q319" s="1175"/>
      <c r="R319" s="1175"/>
      <c r="S319" s="1175"/>
      <c r="T319" s="1175"/>
      <c r="U319" s="1175"/>
      <c r="V319" s="1175"/>
      <c r="W319" s="1175"/>
      <c r="X319" s="1175"/>
      <c r="Y319" s="1175"/>
      <c r="Z319" s="1175"/>
      <c r="AA319" s="1175"/>
    </row>
    <row r="320" spans="1:27">
      <c r="A320" s="1175"/>
      <c r="B320" s="1177"/>
      <c r="C320" s="1176"/>
      <c r="D320" s="1275"/>
      <c r="E320" s="1275"/>
      <c r="F320" s="1176"/>
      <c r="G320" s="1176"/>
      <c r="H320" s="1175"/>
      <c r="I320" s="1175"/>
      <c r="J320" s="1175"/>
      <c r="K320" s="1175"/>
      <c r="L320" s="1175"/>
      <c r="M320" s="1175"/>
      <c r="N320" s="1175"/>
      <c r="O320" s="1175"/>
      <c r="P320" s="1175"/>
      <c r="Q320" s="1175"/>
      <c r="R320" s="1175"/>
      <c r="S320" s="1175"/>
      <c r="T320" s="1175"/>
      <c r="U320" s="1175"/>
      <c r="V320" s="1175"/>
      <c r="W320" s="1175"/>
      <c r="X320" s="1175"/>
      <c r="Y320" s="1175"/>
      <c r="Z320" s="1175"/>
      <c r="AA320" s="1175"/>
    </row>
    <row r="321" spans="1:27">
      <c r="A321" s="1175"/>
      <c r="B321" s="1177"/>
      <c r="C321" s="1176"/>
      <c r="D321" s="1275"/>
      <c r="E321" s="1275"/>
      <c r="F321" s="1176"/>
      <c r="G321" s="1176"/>
      <c r="H321" s="1175"/>
      <c r="I321" s="1175"/>
      <c r="J321" s="1175"/>
      <c r="K321" s="1175"/>
      <c r="L321" s="1175"/>
      <c r="M321" s="1175"/>
      <c r="N321" s="1175"/>
      <c r="O321" s="1175"/>
      <c r="P321" s="1175"/>
      <c r="Q321" s="1175"/>
      <c r="R321" s="1175"/>
      <c r="S321" s="1175"/>
      <c r="T321" s="1175"/>
      <c r="U321" s="1175"/>
      <c r="V321" s="1175"/>
      <c r="W321" s="1175"/>
      <c r="X321" s="1175"/>
      <c r="Y321" s="1175"/>
      <c r="Z321" s="1175"/>
      <c r="AA321" s="1175"/>
    </row>
    <row r="322" spans="1:27">
      <c r="A322" s="1175"/>
      <c r="B322" s="1177"/>
      <c r="C322" s="1176"/>
      <c r="D322" s="1275"/>
      <c r="E322" s="1275"/>
      <c r="F322" s="1176"/>
      <c r="G322" s="1176"/>
      <c r="H322" s="1175"/>
      <c r="I322" s="1175"/>
      <c r="J322" s="1175"/>
      <c r="K322" s="1175"/>
      <c r="L322" s="1175"/>
      <c r="M322" s="1175"/>
      <c r="N322" s="1175"/>
      <c r="O322" s="1175"/>
      <c r="P322" s="1175"/>
      <c r="Q322" s="1175"/>
      <c r="R322" s="1175"/>
      <c r="S322" s="1175"/>
      <c r="T322" s="1175"/>
      <c r="U322" s="1175"/>
      <c r="V322" s="1175"/>
      <c r="W322" s="1175"/>
      <c r="X322" s="1175"/>
      <c r="Y322" s="1175"/>
      <c r="Z322" s="1175"/>
      <c r="AA322" s="1175"/>
    </row>
    <row r="323" spans="1:27">
      <c r="A323" s="1175"/>
      <c r="B323" s="1177"/>
      <c r="C323" s="1176"/>
      <c r="D323" s="1275"/>
      <c r="E323" s="1275"/>
      <c r="F323" s="1176"/>
      <c r="G323" s="1176"/>
      <c r="H323" s="1175"/>
      <c r="I323" s="1175"/>
      <c r="J323" s="1175"/>
      <c r="K323" s="1175"/>
      <c r="L323" s="1175"/>
      <c r="M323" s="1175"/>
      <c r="N323" s="1175"/>
      <c r="O323" s="1175"/>
      <c r="P323" s="1175"/>
      <c r="Q323" s="1175"/>
      <c r="R323" s="1175"/>
      <c r="S323" s="1175"/>
      <c r="T323" s="1175"/>
      <c r="U323" s="1175"/>
      <c r="V323" s="1175"/>
      <c r="W323" s="1175"/>
      <c r="X323" s="1175"/>
      <c r="Y323" s="1175"/>
      <c r="Z323" s="1175"/>
      <c r="AA323" s="1175"/>
    </row>
    <row r="324" spans="1:27">
      <c r="A324" s="1175"/>
      <c r="B324" s="1177"/>
      <c r="C324" s="1176"/>
      <c r="D324" s="1275"/>
      <c r="E324" s="1275"/>
      <c r="F324" s="1176"/>
      <c r="G324" s="1176"/>
      <c r="H324" s="1175"/>
      <c r="I324" s="1175"/>
      <c r="J324" s="1175"/>
      <c r="K324" s="1175"/>
      <c r="L324" s="1175"/>
      <c r="M324" s="1175"/>
      <c r="N324" s="1175"/>
      <c r="O324" s="1175"/>
      <c r="P324" s="1175"/>
      <c r="Q324" s="1175"/>
      <c r="R324" s="1175"/>
      <c r="S324" s="1175"/>
      <c r="T324" s="1175"/>
      <c r="U324" s="1175"/>
      <c r="V324" s="1175"/>
      <c r="W324" s="1175"/>
      <c r="X324" s="1175"/>
      <c r="Y324" s="1175"/>
      <c r="Z324" s="1175"/>
      <c r="AA324" s="1175"/>
    </row>
    <row r="325" spans="1:27">
      <c r="A325" s="1175"/>
      <c r="B325" s="1177"/>
      <c r="C325" s="1176"/>
      <c r="D325" s="1275"/>
      <c r="E325" s="1275"/>
      <c r="F325" s="1176"/>
      <c r="G325" s="1176"/>
      <c r="H325" s="1175"/>
      <c r="I325" s="1175"/>
      <c r="J325" s="1175"/>
      <c r="K325" s="1175"/>
      <c r="L325" s="1175"/>
      <c r="M325" s="1175"/>
      <c r="N325" s="1175"/>
      <c r="O325" s="1175"/>
      <c r="P325" s="1175"/>
      <c r="Q325" s="1175"/>
      <c r="R325" s="1175"/>
      <c r="S325" s="1175"/>
      <c r="T325" s="1175"/>
      <c r="U325" s="1175"/>
      <c r="V325" s="1175"/>
      <c r="W325" s="1175"/>
      <c r="X325" s="1175"/>
      <c r="Y325" s="1175"/>
      <c r="Z325" s="1175"/>
      <c r="AA325" s="1175"/>
    </row>
    <row r="326" spans="1:27">
      <c r="A326" s="1175"/>
      <c r="B326" s="1177"/>
      <c r="C326" s="1176"/>
      <c r="D326" s="1275"/>
      <c r="E326" s="1275"/>
      <c r="F326" s="1176"/>
      <c r="G326" s="1176"/>
      <c r="H326" s="1175"/>
      <c r="I326" s="1175"/>
      <c r="J326" s="1175"/>
      <c r="K326" s="1175"/>
      <c r="L326" s="1175"/>
      <c r="M326" s="1175"/>
      <c r="N326" s="1175"/>
      <c r="O326" s="1175"/>
      <c r="P326" s="1175"/>
      <c r="Q326" s="1175"/>
      <c r="R326" s="1175"/>
      <c r="S326" s="1175"/>
      <c r="T326" s="1175"/>
      <c r="U326" s="1175"/>
      <c r="V326" s="1175"/>
      <c r="W326" s="1175"/>
      <c r="X326" s="1175"/>
      <c r="Y326" s="1175"/>
      <c r="Z326" s="1175"/>
      <c r="AA326" s="1175"/>
    </row>
    <row r="327" spans="1:27">
      <c r="A327" s="1175"/>
      <c r="B327" s="1177"/>
      <c r="C327" s="1176"/>
      <c r="D327" s="1275"/>
      <c r="E327" s="1275"/>
      <c r="F327" s="1176"/>
      <c r="G327" s="1176"/>
      <c r="H327" s="1175"/>
      <c r="I327" s="1175"/>
      <c r="J327" s="1175"/>
      <c r="K327" s="1175"/>
      <c r="L327" s="1175"/>
      <c r="M327" s="1175"/>
      <c r="N327" s="1175"/>
      <c r="O327" s="1175"/>
      <c r="P327" s="1175"/>
      <c r="Q327" s="1175"/>
      <c r="R327" s="1175"/>
      <c r="S327" s="1175"/>
      <c r="T327" s="1175"/>
      <c r="U327" s="1175"/>
      <c r="V327" s="1175"/>
      <c r="W327" s="1175"/>
      <c r="X327" s="1175"/>
      <c r="Y327" s="1175"/>
      <c r="Z327" s="1175"/>
      <c r="AA327" s="1175"/>
    </row>
    <row r="328" spans="1:27">
      <c r="A328" s="1175"/>
      <c r="B328" s="1177"/>
      <c r="C328" s="1176"/>
      <c r="D328" s="1275"/>
      <c r="E328" s="1275"/>
      <c r="F328" s="1176"/>
      <c r="G328" s="1176"/>
      <c r="H328" s="1175"/>
      <c r="I328" s="1175"/>
      <c r="J328" s="1175"/>
      <c r="K328" s="1175"/>
      <c r="L328" s="1175"/>
      <c r="M328" s="1175"/>
      <c r="N328" s="1175"/>
      <c r="O328" s="1175"/>
      <c r="P328" s="1175"/>
      <c r="Q328" s="1175"/>
      <c r="R328" s="1175"/>
      <c r="S328" s="1175"/>
      <c r="T328" s="1175"/>
      <c r="U328" s="1175"/>
      <c r="V328" s="1175"/>
      <c r="W328" s="1175"/>
      <c r="X328" s="1175"/>
      <c r="Y328" s="1175"/>
      <c r="Z328" s="1175"/>
      <c r="AA328" s="1175"/>
    </row>
    <row r="329" spans="1:27">
      <c r="A329" s="1175"/>
      <c r="B329" s="1177"/>
      <c r="C329" s="1176"/>
      <c r="D329" s="1176"/>
      <c r="E329" s="1176"/>
      <c r="F329" s="1176"/>
      <c r="G329" s="1176"/>
      <c r="H329" s="1175"/>
      <c r="I329" s="1175"/>
      <c r="J329" s="1175"/>
      <c r="K329" s="1175"/>
      <c r="L329" s="1175"/>
      <c r="M329" s="1175"/>
      <c r="N329" s="1175"/>
      <c r="O329" s="1175"/>
      <c r="P329" s="1175"/>
      <c r="Q329" s="1175"/>
      <c r="R329" s="1175"/>
      <c r="S329" s="1175"/>
      <c r="T329" s="1175"/>
      <c r="U329" s="1175"/>
      <c r="V329" s="1175"/>
      <c r="W329" s="1175"/>
      <c r="X329" s="1175"/>
      <c r="Y329" s="1175"/>
      <c r="Z329" s="1175"/>
      <c r="AA329" s="1175"/>
    </row>
    <row r="330" spans="1:27">
      <c r="A330" s="1175"/>
      <c r="B330" s="1177"/>
      <c r="C330" s="1176"/>
      <c r="D330" s="1176"/>
      <c r="E330" s="1176"/>
      <c r="F330" s="1176"/>
      <c r="G330" s="1176"/>
      <c r="H330" s="1175"/>
      <c r="I330" s="1175"/>
      <c r="J330" s="1175"/>
      <c r="K330" s="1175"/>
      <c r="L330" s="1175"/>
      <c r="M330" s="1175"/>
      <c r="N330" s="1175"/>
      <c r="O330" s="1175"/>
      <c r="P330" s="1175"/>
      <c r="Q330" s="1175"/>
      <c r="R330" s="1175"/>
      <c r="S330" s="1175"/>
      <c r="T330" s="1175"/>
      <c r="U330" s="1175"/>
      <c r="V330" s="1175"/>
      <c r="W330" s="1175"/>
      <c r="X330" s="1175"/>
      <c r="Y330" s="1175"/>
      <c r="Z330" s="1175"/>
      <c r="AA330" s="1175"/>
    </row>
    <row r="331" spans="1:27">
      <c r="A331" s="1175"/>
      <c r="B331" s="1177"/>
      <c r="C331" s="1176"/>
      <c r="D331" s="1176"/>
      <c r="E331" s="1176"/>
      <c r="F331" s="1176"/>
      <c r="G331" s="1176"/>
      <c r="H331" s="1175"/>
      <c r="I331" s="1175"/>
      <c r="J331" s="1175"/>
      <c r="K331" s="1175"/>
      <c r="L331" s="1175"/>
      <c r="M331" s="1175"/>
      <c r="N331" s="1175"/>
      <c r="O331" s="1175"/>
      <c r="P331" s="1175"/>
      <c r="Q331" s="1175"/>
      <c r="R331" s="1175"/>
      <c r="S331" s="1175"/>
      <c r="T331" s="1175"/>
      <c r="U331" s="1175"/>
      <c r="V331" s="1175"/>
      <c r="W331" s="1175"/>
      <c r="X331" s="1175"/>
      <c r="Y331" s="1175"/>
      <c r="Z331" s="1175"/>
      <c r="AA331" s="1175"/>
    </row>
    <row r="332" spans="1:27">
      <c r="A332" s="1175"/>
      <c r="B332" s="1177"/>
      <c r="C332" s="1176"/>
      <c r="D332" s="1176"/>
      <c r="E332" s="1176"/>
      <c r="F332" s="1176"/>
      <c r="G332" s="1176"/>
      <c r="H332" s="1175"/>
      <c r="I332" s="1175"/>
      <c r="J332" s="1175"/>
      <c r="K332" s="1175"/>
      <c r="L332" s="1175"/>
      <c r="M332" s="1175"/>
      <c r="N332" s="1175"/>
      <c r="O332" s="1175"/>
      <c r="P332" s="1175"/>
      <c r="Q332" s="1175"/>
      <c r="R332" s="1175"/>
      <c r="S332" s="1175"/>
      <c r="T332" s="1175"/>
      <c r="U332" s="1175"/>
      <c r="V332" s="1175"/>
      <c r="W332" s="1175"/>
      <c r="X332" s="1175"/>
      <c r="Y332" s="1175"/>
      <c r="Z332" s="1175"/>
      <c r="AA332" s="1175"/>
    </row>
    <row r="333" spans="1:27">
      <c r="A333" s="1175"/>
      <c r="B333" s="1177"/>
      <c r="C333" s="1176"/>
      <c r="D333" s="1176"/>
      <c r="E333" s="1176"/>
      <c r="F333" s="1176"/>
      <c r="G333" s="1176"/>
      <c r="H333" s="1175"/>
      <c r="I333" s="1175"/>
      <c r="J333" s="1175"/>
      <c r="K333" s="1175"/>
      <c r="L333" s="1175"/>
      <c r="M333" s="1175"/>
      <c r="N333" s="1175"/>
      <c r="O333" s="1175"/>
      <c r="P333" s="1175"/>
      <c r="Q333" s="1175"/>
      <c r="R333" s="1175"/>
      <c r="S333" s="1175"/>
      <c r="T333" s="1175"/>
      <c r="U333" s="1175"/>
      <c r="V333" s="1175"/>
      <c r="W333" s="1175"/>
      <c r="X333" s="1175"/>
      <c r="Y333" s="1175"/>
      <c r="Z333" s="1175"/>
      <c r="AA333" s="1175"/>
    </row>
    <row r="334" spans="1:27">
      <c r="A334" s="1175"/>
      <c r="B334" s="1177"/>
      <c r="C334" s="1176"/>
      <c r="D334" s="1176"/>
      <c r="E334" s="1176"/>
      <c r="F334" s="1176"/>
      <c r="G334" s="1176"/>
      <c r="H334" s="1175"/>
      <c r="I334" s="1175"/>
      <c r="J334" s="1175"/>
      <c r="K334" s="1175"/>
      <c r="L334" s="1175"/>
      <c r="M334" s="1175"/>
      <c r="N334" s="1175"/>
      <c r="O334" s="1175"/>
      <c r="P334" s="1175"/>
      <c r="Q334" s="1175"/>
      <c r="R334" s="1175"/>
      <c r="S334" s="1175"/>
      <c r="T334" s="1175"/>
      <c r="U334" s="1175"/>
      <c r="V334" s="1175"/>
      <c r="W334" s="1175"/>
      <c r="X334" s="1175"/>
      <c r="Y334" s="1175"/>
      <c r="Z334" s="1175"/>
      <c r="AA334" s="1175"/>
    </row>
    <row r="335" spans="1:27">
      <c r="A335" s="1175"/>
      <c r="B335" s="1177"/>
      <c r="C335" s="1176"/>
      <c r="D335" s="1176"/>
      <c r="E335" s="1176"/>
      <c r="F335" s="1176"/>
      <c r="G335" s="1176"/>
      <c r="H335" s="1175"/>
      <c r="I335" s="1175" t="s">
        <v>228</v>
      </c>
      <c r="J335" s="1175"/>
      <c r="K335" s="1175"/>
      <c r="L335" s="1175"/>
      <c r="M335" s="1175"/>
      <c r="N335" s="1175"/>
      <c r="O335" s="1175"/>
      <c r="P335" s="1175"/>
      <c r="Q335" s="1175"/>
      <c r="R335" s="1175"/>
      <c r="S335" s="1175"/>
      <c r="T335" s="1175"/>
      <c r="U335" s="1175"/>
      <c r="V335" s="1175"/>
      <c r="W335" s="1175"/>
      <c r="X335" s="1175"/>
      <c r="Y335" s="1175"/>
      <c r="Z335" s="1175"/>
      <c r="AA335" s="1175"/>
    </row>
    <row r="336" spans="1:27">
      <c r="A336" s="1175"/>
      <c r="B336" s="1177"/>
      <c r="C336" s="1176"/>
      <c r="D336" s="1176"/>
      <c r="E336" s="1176"/>
      <c r="F336" s="1176"/>
      <c r="G336" s="1176"/>
      <c r="H336" s="1175"/>
      <c r="I336" s="1175" t="s">
        <v>241</v>
      </c>
      <c r="J336" s="1175"/>
      <c r="K336" s="1175"/>
      <c r="L336" s="1175"/>
      <c r="M336" s="1175"/>
      <c r="N336" s="1175"/>
      <c r="O336" s="1175"/>
      <c r="P336" s="1175"/>
      <c r="Q336" s="1175"/>
      <c r="R336" s="1175"/>
      <c r="S336" s="1175"/>
      <c r="T336" s="1175"/>
      <c r="U336" s="1175"/>
      <c r="V336" s="1175"/>
      <c r="W336" s="1175"/>
      <c r="X336" s="1175"/>
      <c r="Y336" s="1175"/>
      <c r="Z336" s="1175"/>
      <c r="AA336" s="1175"/>
    </row>
    <row r="337" spans="1:27">
      <c r="A337" s="1175"/>
      <c r="B337" s="1177"/>
      <c r="C337" s="1176"/>
      <c r="D337" s="1176"/>
      <c r="E337" s="1176"/>
      <c r="F337" s="1176"/>
      <c r="G337" s="1176"/>
      <c r="H337" s="1175"/>
      <c r="I337" s="1175"/>
      <c r="J337" s="1175"/>
      <c r="K337" s="1175"/>
      <c r="L337" s="1175"/>
      <c r="M337" s="1175"/>
      <c r="N337" s="1175"/>
      <c r="O337" s="1175"/>
      <c r="P337" s="1175"/>
      <c r="Q337" s="1175"/>
      <c r="R337" s="1175"/>
      <c r="S337" s="1175"/>
      <c r="T337" s="1175"/>
      <c r="U337" s="1175"/>
      <c r="V337" s="1175"/>
      <c r="W337" s="1175"/>
      <c r="X337" s="1175"/>
      <c r="Y337" s="1175"/>
      <c r="Z337" s="1175"/>
      <c r="AA337" s="1175"/>
    </row>
    <row r="338" spans="1:27">
      <c r="A338" s="1175"/>
      <c r="B338" s="1177"/>
      <c r="C338" s="1176"/>
      <c r="D338" s="1176"/>
      <c r="E338" s="1176"/>
      <c r="F338" s="1176"/>
      <c r="G338" s="1176"/>
      <c r="H338" s="1175"/>
      <c r="I338" s="1175"/>
      <c r="J338" s="1175"/>
      <c r="K338" s="1175"/>
      <c r="L338" s="1175"/>
      <c r="M338" s="1175"/>
      <c r="N338" s="1175"/>
      <c r="O338" s="1175"/>
      <c r="P338" s="1175"/>
      <c r="Q338" s="1175"/>
      <c r="R338" s="1175"/>
      <c r="S338" s="1175"/>
      <c r="T338" s="1175"/>
      <c r="U338" s="1175"/>
      <c r="V338" s="1175"/>
      <c r="W338" s="1175"/>
      <c r="X338" s="1175"/>
      <c r="Y338" s="1175"/>
      <c r="Z338" s="1175"/>
      <c r="AA338" s="1175"/>
    </row>
    <row r="339" spans="1:27">
      <c r="A339" s="1175"/>
      <c r="B339" s="1177"/>
      <c r="C339" s="1176"/>
      <c r="D339" s="1176"/>
      <c r="E339" s="1176"/>
      <c r="F339" s="1176"/>
      <c r="G339" s="1176"/>
      <c r="H339" s="1175"/>
      <c r="I339" s="1175"/>
      <c r="J339" s="1175"/>
      <c r="K339" s="1175"/>
      <c r="L339" s="1175"/>
      <c r="M339" s="1175"/>
      <c r="N339" s="1175"/>
      <c r="O339" s="1175"/>
      <c r="P339" s="1175"/>
      <c r="Q339" s="1175"/>
      <c r="R339" s="1175"/>
      <c r="S339" s="1175"/>
      <c r="T339" s="1175"/>
      <c r="U339" s="1175"/>
      <c r="V339" s="1175"/>
      <c r="W339" s="1175"/>
      <c r="X339" s="1175"/>
      <c r="Y339" s="1175"/>
      <c r="Z339" s="1175"/>
      <c r="AA339" s="1175"/>
    </row>
    <row r="340" spans="1:27">
      <c r="A340" s="1175"/>
      <c r="B340" s="1177"/>
      <c r="C340" s="1176"/>
      <c r="D340" s="1176"/>
      <c r="E340" s="1176"/>
      <c r="F340" s="1176"/>
      <c r="G340" s="1176"/>
      <c r="H340" s="1175"/>
      <c r="I340" s="1175"/>
      <c r="J340" s="1175"/>
      <c r="K340" s="1175"/>
      <c r="L340" s="1175"/>
      <c r="M340" s="1175"/>
      <c r="N340" s="1175"/>
      <c r="O340" s="1175"/>
      <c r="P340" s="1175"/>
      <c r="Q340" s="1175"/>
      <c r="R340" s="1175"/>
      <c r="S340" s="1175"/>
      <c r="T340" s="1175"/>
      <c r="U340" s="1175"/>
      <c r="V340" s="1175"/>
      <c r="W340" s="1175"/>
      <c r="X340" s="1175"/>
      <c r="Y340" s="1175"/>
      <c r="Z340" s="1175"/>
      <c r="AA340" s="1175"/>
    </row>
    <row r="341" spans="1:27">
      <c r="A341" s="1175"/>
      <c r="B341" s="1177"/>
      <c r="C341" s="1176"/>
      <c r="D341" s="1176"/>
      <c r="E341" s="1176"/>
      <c r="F341" s="1176"/>
      <c r="G341" s="1176"/>
      <c r="H341" s="1175"/>
      <c r="I341" s="1175"/>
      <c r="J341" s="1175"/>
      <c r="K341" s="1175"/>
      <c r="L341" s="1175"/>
      <c r="M341" s="1175"/>
      <c r="N341" s="1175"/>
      <c r="O341" s="1175"/>
      <c r="P341" s="1175"/>
      <c r="Q341" s="1175"/>
      <c r="R341" s="1175"/>
      <c r="S341" s="1175"/>
      <c r="T341" s="1175"/>
      <c r="U341" s="1175"/>
      <c r="V341" s="1175"/>
      <c r="W341" s="1175"/>
      <c r="X341" s="1175"/>
      <c r="Y341" s="1175"/>
      <c r="Z341" s="1175"/>
      <c r="AA341" s="1175"/>
    </row>
    <row r="342" spans="1:27">
      <c r="A342" s="1175"/>
      <c r="B342" s="1177"/>
      <c r="C342" s="1176"/>
      <c r="D342" s="1176"/>
      <c r="E342" s="1176"/>
      <c r="F342" s="1176"/>
      <c r="G342" s="1176"/>
      <c r="H342" s="1175"/>
      <c r="I342" s="1175"/>
      <c r="J342" s="1175"/>
      <c r="K342" s="1175"/>
      <c r="L342" s="1175"/>
      <c r="M342" s="1175"/>
      <c r="N342" s="1175"/>
      <c r="O342" s="1175"/>
      <c r="P342" s="1175"/>
      <c r="Q342" s="1175"/>
      <c r="R342" s="1175"/>
      <c r="S342" s="1175"/>
      <c r="T342" s="1175"/>
      <c r="U342" s="1175"/>
      <c r="V342" s="1175"/>
      <c r="W342" s="1175"/>
      <c r="X342" s="1175"/>
      <c r="Y342" s="1175"/>
      <c r="Z342" s="1175"/>
      <c r="AA342" s="1175"/>
    </row>
    <row r="343" spans="1:27">
      <c r="A343" s="1175"/>
      <c r="B343" s="1177"/>
      <c r="C343" s="1176"/>
      <c r="D343" s="1176"/>
      <c r="E343" s="1176"/>
      <c r="F343" s="1176"/>
      <c r="G343" s="1176"/>
      <c r="H343" s="1175"/>
      <c r="I343" s="1175"/>
      <c r="J343" s="1175"/>
      <c r="K343" s="1175"/>
      <c r="L343" s="1175"/>
      <c r="M343" s="1175"/>
      <c r="N343" s="1175"/>
      <c r="O343" s="1175"/>
      <c r="P343" s="1175"/>
      <c r="Q343" s="1175"/>
      <c r="R343" s="1175"/>
      <c r="S343" s="1175"/>
      <c r="T343" s="1175"/>
      <c r="U343" s="1175"/>
      <c r="V343" s="1175"/>
      <c r="W343" s="1175"/>
      <c r="X343" s="1175"/>
      <c r="Y343" s="1175"/>
      <c r="Z343" s="1175"/>
      <c r="AA343" s="1175"/>
    </row>
    <row r="344" spans="1:27">
      <c r="A344" s="1175"/>
      <c r="B344" s="1177"/>
      <c r="C344" s="1176"/>
      <c r="D344" s="1176"/>
      <c r="E344" s="1176"/>
      <c r="F344" s="1176"/>
      <c r="G344" s="1176"/>
      <c r="H344" s="1175"/>
      <c r="I344" s="1175"/>
      <c r="J344" s="1175"/>
      <c r="K344" s="1175"/>
      <c r="L344" s="1175"/>
      <c r="M344" s="1175"/>
      <c r="N344" s="1175"/>
      <c r="O344" s="1175"/>
      <c r="P344" s="1175"/>
      <c r="Q344" s="1175"/>
      <c r="R344" s="1175"/>
      <c r="S344" s="1175"/>
      <c r="T344" s="1175"/>
      <c r="U344" s="1175"/>
      <c r="V344" s="1175"/>
      <c r="W344" s="1175"/>
      <c r="X344" s="1175"/>
      <c r="Y344" s="1175"/>
      <c r="Z344" s="1175"/>
      <c r="AA344" s="1175"/>
    </row>
    <row r="345" spans="1:27">
      <c r="A345" s="1175"/>
      <c r="B345" s="1177"/>
      <c r="C345" s="1176"/>
      <c r="D345" s="1176"/>
      <c r="E345" s="1176"/>
      <c r="F345" s="1176"/>
      <c r="G345" s="1176"/>
      <c r="H345" s="1175"/>
      <c r="I345" s="1175" t="s">
        <v>230</v>
      </c>
      <c r="J345" s="1175"/>
      <c r="K345" s="1175"/>
      <c r="L345" s="1175"/>
      <c r="M345" s="1175"/>
      <c r="N345" s="1175"/>
      <c r="O345" s="1175"/>
      <c r="P345" s="1175"/>
      <c r="Q345" s="1175"/>
      <c r="R345" s="1175"/>
      <c r="S345" s="1175"/>
      <c r="T345" s="1175"/>
      <c r="U345" s="1175"/>
      <c r="V345" s="1175"/>
      <c r="W345" s="1175"/>
      <c r="X345" s="1175"/>
      <c r="Y345" s="1175"/>
      <c r="Z345" s="1175"/>
      <c r="AA345" s="1175"/>
    </row>
    <row r="346" spans="1:27">
      <c r="A346" s="1175"/>
      <c r="B346" s="1177"/>
      <c r="C346" s="1176"/>
      <c r="D346" s="1176"/>
      <c r="E346" s="1176"/>
      <c r="F346" s="1176"/>
      <c r="G346" s="1176"/>
      <c r="H346" s="1175"/>
      <c r="I346" s="1175"/>
      <c r="J346" s="1175"/>
      <c r="K346" s="1175"/>
      <c r="L346" s="1175"/>
      <c r="M346" s="1175"/>
      <c r="N346" s="1175"/>
      <c r="O346" s="1175"/>
      <c r="P346" s="1175"/>
      <c r="Q346" s="1175"/>
      <c r="R346" s="1175"/>
      <c r="S346" s="1175"/>
      <c r="T346" s="1175"/>
      <c r="U346" s="1175"/>
      <c r="V346" s="1175"/>
      <c r="W346" s="1175"/>
      <c r="X346" s="1175"/>
      <c r="Y346" s="1175"/>
      <c r="Z346" s="1175"/>
      <c r="AA346" s="1175"/>
    </row>
    <row r="347" spans="1:27">
      <c r="A347" s="1175"/>
      <c r="B347" s="1177"/>
      <c r="C347" s="1176"/>
      <c r="D347" s="1176"/>
      <c r="E347" s="1176"/>
      <c r="F347" s="1176"/>
      <c r="G347" s="1176"/>
      <c r="H347" s="1175"/>
      <c r="I347" s="1175" t="s">
        <v>228</v>
      </c>
      <c r="J347" s="1175"/>
      <c r="K347" s="1175"/>
      <c r="L347" s="1175"/>
      <c r="M347" s="1175"/>
      <c r="N347" s="1175"/>
      <c r="O347" s="1175"/>
      <c r="P347" s="1175"/>
      <c r="Q347" s="1175"/>
      <c r="R347" s="1175"/>
      <c r="S347" s="1175"/>
      <c r="T347" s="1175"/>
      <c r="U347" s="1175"/>
      <c r="V347" s="1175"/>
      <c r="W347" s="1175"/>
      <c r="X347" s="1175"/>
      <c r="Y347" s="1175"/>
      <c r="Z347" s="1175"/>
      <c r="AA347" s="1175"/>
    </row>
    <row r="348" spans="1:27">
      <c r="A348" s="1175"/>
      <c r="B348" s="1177"/>
      <c r="C348" s="1176"/>
      <c r="D348" s="1176"/>
      <c r="E348" s="1176"/>
      <c r="F348" s="1176"/>
      <c r="G348" s="1176"/>
      <c r="H348" s="1175"/>
      <c r="I348" s="1175" t="s">
        <v>241</v>
      </c>
      <c r="J348" s="1175"/>
      <c r="K348" s="1175"/>
      <c r="L348" s="1175"/>
      <c r="M348" s="1175"/>
      <c r="N348" s="1175"/>
      <c r="O348" s="1175"/>
      <c r="P348" s="1175"/>
      <c r="Q348" s="1175"/>
      <c r="R348" s="1175"/>
      <c r="S348" s="1175"/>
      <c r="T348" s="1175"/>
      <c r="U348" s="1175"/>
      <c r="V348" s="1175"/>
      <c r="W348" s="1175"/>
      <c r="X348" s="1175"/>
      <c r="Y348" s="1175"/>
      <c r="Z348" s="1175"/>
      <c r="AA348" s="1175"/>
    </row>
    <row r="349" spans="1:27">
      <c r="A349" s="1175"/>
      <c r="B349" s="1177"/>
      <c r="C349" s="1176"/>
      <c r="D349" s="1176"/>
      <c r="E349" s="1176"/>
      <c r="F349" s="1176"/>
      <c r="G349" s="1176"/>
      <c r="H349" s="1175"/>
      <c r="I349" s="1175"/>
      <c r="J349" s="1175"/>
      <c r="K349" s="1175"/>
      <c r="L349" s="1175"/>
      <c r="M349" s="1175"/>
      <c r="N349" s="1175"/>
      <c r="O349" s="1175"/>
      <c r="P349" s="1175"/>
      <c r="Q349" s="1175"/>
      <c r="R349" s="1175"/>
      <c r="S349" s="1175"/>
      <c r="T349" s="1175"/>
      <c r="U349" s="1175"/>
      <c r="V349" s="1175"/>
      <c r="W349" s="1175"/>
      <c r="X349" s="1175"/>
      <c r="Y349" s="1175"/>
      <c r="Z349" s="1175"/>
      <c r="AA349" s="1175"/>
    </row>
    <row r="350" spans="1:27">
      <c r="A350" s="1175"/>
      <c r="B350" s="1177"/>
      <c r="C350" s="1176"/>
      <c r="D350" s="1176"/>
      <c r="E350" s="1176"/>
      <c r="F350" s="1176"/>
      <c r="G350" s="1176"/>
      <c r="H350" s="1175"/>
      <c r="I350" s="1175"/>
      <c r="J350" s="1175"/>
      <c r="K350" s="1175"/>
      <c r="L350" s="1175"/>
      <c r="M350" s="1175"/>
      <c r="N350" s="1175"/>
      <c r="O350" s="1175"/>
      <c r="P350" s="1175"/>
      <c r="Q350" s="1175"/>
      <c r="R350" s="1175"/>
      <c r="S350" s="1175"/>
      <c r="T350" s="1175"/>
      <c r="U350" s="1175"/>
      <c r="V350" s="1175"/>
      <c r="W350" s="1175"/>
      <c r="X350" s="1175"/>
      <c r="Y350" s="1175"/>
      <c r="Z350" s="1175"/>
      <c r="AA350" s="1175"/>
    </row>
    <row r="351" spans="1:27">
      <c r="A351" s="1175"/>
      <c r="B351" s="1177"/>
      <c r="C351" s="1176"/>
      <c r="D351" s="1176"/>
      <c r="E351" s="1176"/>
      <c r="F351" s="1176"/>
      <c r="G351" s="1176"/>
      <c r="H351" s="1175"/>
      <c r="I351" s="1175"/>
      <c r="J351" s="1175"/>
      <c r="K351" s="1175"/>
      <c r="L351" s="1175"/>
      <c r="M351" s="1175"/>
      <c r="N351" s="1175"/>
      <c r="O351" s="1175"/>
      <c r="P351" s="1175"/>
      <c r="Q351" s="1175"/>
      <c r="R351" s="1175"/>
      <c r="S351" s="1175"/>
      <c r="T351" s="1175"/>
      <c r="U351" s="1175"/>
      <c r="V351" s="1175"/>
      <c r="W351" s="1175"/>
      <c r="X351" s="1175"/>
      <c r="Y351" s="1175"/>
      <c r="Z351" s="1175"/>
      <c r="AA351" s="1175"/>
    </row>
    <row r="352" spans="1:27">
      <c r="A352" s="1175"/>
      <c r="B352" s="1177"/>
      <c r="C352" s="1176"/>
      <c r="D352" s="1176"/>
      <c r="E352" s="1176"/>
      <c r="F352" s="1176"/>
      <c r="G352" s="1176"/>
      <c r="H352" s="1175"/>
      <c r="I352" s="1175"/>
      <c r="J352" s="1175"/>
      <c r="K352" s="1175"/>
      <c r="L352" s="1175"/>
      <c r="M352" s="1175"/>
      <c r="N352" s="1175"/>
      <c r="O352" s="1175"/>
      <c r="P352" s="1175"/>
      <c r="Q352" s="1175"/>
      <c r="R352" s="1175"/>
      <c r="S352" s="1175"/>
      <c r="T352" s="1175"/>
      <c r="U352" s="1175"/>
      <c r="V352" s="1175"/>
      <c r="W352" s="1175"/>
      <c r="X352" s="1175"/>
      <c r="Y352" s="1175"/>
      <c r="Z352" s="1175"/>
      <c r="AA352" s="1175"/>
    </row>
    <row r="353" spans="1:27">
      <c r="A353" s="1175"/>
      <c r="B353" s="1177"/>
      <c r="C353" s="1176"/>
      <c r="D353" s="1176"/>
      <c r="E353" s="1176"/>
      <c r="F353" s="1176"/>
      <c r="G353" s="1176"/>
      <c r="H353" s="1175"/>
      <c r="I353" s="1175"/>
      <c r="J353" s="1175"/>
      <c r="K353" s="1175"/>
      <c r="L353" s="1175"/>
      <c r="M353" s="1175"/>
      <c r="N353" s="1175"/>
      <c r="O353" s="1175"/>
      <c r="P353" s="1175"/>
      <c r="Q353" s="1175"/>
      <c r="R353" s="1175"/>
      <c r="S353" s="1175"/>
      <c r="T353" s="1175"/>
      <c r="U353" s="1175"/>
      <c r="V353" s="1175"/>
      <c r="W353" s="1175"/>
      <c r="X353" s="1175"/>
      <c r="Y353" s="1175"/>
      <c r="Z353" s="1175"/>
      <c r="AA353" s="1175"/>
    </row>
    <row r="354" spans="1:27">
      <c r="A354" s="1175"/>
      <c r="B354" s="1177"/>
      <c r="C354" s="1176"/>
      <c r="D354" s="1176"/>
      <c r="E354" s="1176"/>
      <c r="F354" s="1176"/>
      <c r="G354" s="1176"/>
      <c r="H354" s="1175"/>
      <c r="I354" s="1175"/>
      <c r="J354" s="1175"/>
      <c r="K354" s="1175"/>
      <c r="L354" s="1175"/>
      <c r="M354" s="1175"/>
      <c r="N354" s="1175"/>
      <c r="O354" s="1175"/>
      <c r="P354" s="1175"/>
      <c r="Q354" s="1175"/>
      <c r="R354" s="1175"/>
      <c r="S354" s="1175"/>
      <c r="T354" s="1175"/>
      <c r="U354" s="1175"/>
      <c r="V354" s="1175"/>
      <c r="W354" s="1175"/>
      <c r="X354" s="1175"/>
      <c r="Y354" s="1175"/>
      <c r="Z354" s="1175"/>
      <c r="AA354" s="1175"/>
    </row>
    <row r="355" spans="1:27">
      <c r="A355" s="1175"/>
      <c r="B355" s="1177"/>
      <c r="C355" s="1176"/>
      <c r="D355" s="1176"/>
      <c r="E355" s="1176"/>
      <c r="F355" s="1176"/>
      <c r="G355" s="1176"/>
      <c r="H355" s="1175"/>
      <c r="I355" s="1175"/>
      <c r="J355" s="1175"/>
      <c r="K355" s="1175"/>
      <c r="L355" s="1175"/>
      <c r="M355" s="1175"/>
      <c r="N355" s="1175"/>
      <c r="O355" s="1175"/>
      <c r="P355" s="1175"/>
      <c r="Q355" s="1175"/>
      <c r="R355" s="1175"/>
      <c r="S355" s="1175"/>
      <c r="T355" s="1175"/>
      <c r="U355" s="1175"/>
      <c r="V355" s="1175"/>
      <c r="W355" s="1175"/>
      <c r="X355" s="1175"/>
      <c r="Y355" s="1175"/>
      <c r="Z355" s="1175"/>
      <c r="AA355" s="1175"/>
    </row>
    <row r="356" spans="1:27">
      <c r="A356" s="1175"/>
      <c r="B356" s="1177"/>
      <c r="C356" s="1176"/>
      <c r="D356" s="1176"/>
      <c r="E356" s="1176"/>
      <c r="F356" s="1176"/>
      <c r="G356" s="1176"/>
      <c r="H356" s="1175"/>
      <c r="I356" s="1175"/>
      <c r="J356" s="1175"/>
      <c r="K356" s="1175"/>
      <c r="L356" s="1175"/>
      <c r="M356" s="1175"/>
      <c r="N356" s="1175"/>
      <c r="O356" s="1175"/>
      <c r="P356" s="1175"/>
      <c r="Q356" s="1175"/>
      <c r="R356" s="1175"/>
      <c r="S356" s="1175"/>
      <c r="T356" s="1175"/>
      <c r="U356" s="1175"/>
      <c r="V356" s="1175"/>
      <c r="W356" s="1175"/>
      <c r="X356" s="1175"/>
      <c r="Y356" s="1175"/>
      <c r="Z356" s="1175"/>
      <c r="AA356" s="1175"/>
    </row>
    <row r="357" spans="1:27">
      <c r="A357" s="1175"/>
      <c r="B357" s="1177"/>
      <c r="C357" s="1176"/>
      <c r="D357" s="1176"/>
      <c r="E357" s="1176"/>
      <c r="F357" s="1176"/>
      <c r="G357" s="1176"/>
      <c r="H357" s="1175"/>
      <c r="I357" s="1175"/>
      <c r="J357" s="1175"/>
      <c r="K357" s="1175"/>
      <c r="L357" s="1175"/>
      <c r="M357" s="1175"/>
      <c r="N357" s="1175"/>
      <c r="O357" s="1175"/>
      <c r="P357" s="1175"/>
      <c r="Q357" s="1175"/>
      <c r="R357" s="1175"/>
      <c r="S357" s="1175"/>
      <c r="T357" s="1175"/>
      <c r="U357" s="1175"/>
      <c r="V357" s="1175"/>
      <c r="W357" s="1175"/>
      <c r="X357" s="1175"/>
      <c r="Y357" s="1175"/>
      <c r="Z357" s="1175"/>
      <c r="AA357" s="1175"/>
    </row>
    <row r="358" spans="1:27">
      <c r="A358" s="1175"/>
      <c r="B358" s="1177"/>
      <c r="C358" s="1176"/>
      <c r="D358" s="1176"/>
      <c r="E358" s="1176"/>
      <c r="F358" s="1176"/>
      <c r="G358" s="1176"/>
      <c r="H358" s="1175"/>
      <c r="I358" s="1175"/>
      <c r="J358" s="1175"/>
      <c r="K358" s="1175"/>
      <c r="L358" s="1175"/>
      <c r="M358" s="1175"/>
      <c r="N358" s="1175"/>
      <c r="O358" s="1175"/>
      <c r="P358" s="1175"/>
      <c r="Q358" s="1175"/>
      <c r="R358" s="1175"/>
      <c r="S358" s="1175"/>
      <c r="T358" s="1175"/>
      <c r="U358" s="1175"/>
      <c r="V358" s="1175"/>
      <c r="W358" s="1175"/>
      <c r="X358" s="1175"/>
      <c r="Y358" s="1175"/>
      <c r="Z358" s="1175"/>
      <c r="AA358" s="1175"/>
    </row>
    <row r="359" spans="1:27">
      <c r="A359" s="1175"/>
      <c r="B359" s="1177"/>
      <c r="C359" s="1176"/>
      <c r="D359" s="1176"/>
      <c r="E359" s="1176"/>
      <c r="F359" s="1176"/>
      <c r="G359" s="1176"/>
      <c r="H359" s="1175"/>
      <c r="I359" s="1175" t="s">
        <v>228</v>
      </c>
      <c r="J359" s="1175"/>
      <c r="K359" s="1175"/>
      <c r="L359" s="1175"/>
      <c r="M359" s="1175"/>
      <c r="N359" s="1175"/>
      <c r="O359" s="1175"/>
      <c r="P359" s="1175"/>
      <c r="Q359" s="1175"/>
      <c r="R359" s="1175"/>
      <c r="S359" s="1175"/>
      <c r="T359" s="1175"/>
      <c r="U359" s="1175"/>
      <c r="V359" s="1175"/>
      <c r="W359" s="1175"/>
      <c r="X359" s="1175"/>
      <c r="Y359" s="1175"/>
      <c r="Z359" s="1175"/>
      <c r="AA359" s="1175"/>
    </row>
    <row r="360" spans="1:27">
      <c r="A360" s="1175"/>
      <c r="B360" s="1177"/>
      <c r="C360" s="1176"/>
      <c r="D360" s="1176"/>
      <c r="E360" s="1176"/>
      <c r="F360" s="1176"/>
      <c r="G360" s="1176"/>
      <c r="H360" s="1175"/>
      <c r="I360" s="1175" t="s">
        <v>241</v>
      </c>
      <c r="J360" s="1175"/>
      <c r="K360" s="1175"/>
      <c r="L360" s="1175"/>
      <c r="M360" s="1175"/>
      <c r="N360" s="1175"/>
      <c r="O360" s="1175"/>
      <c r="P360" s="1175"/>
      <c r="Q360" s="1175"/>
      <c r="R360" s="1175"/>
      <c r="S360" s="1175"/>
      <c r="T360" s="1175"/>
      <c r="U360" s="1175"/>
      <c r="V360" s="1175"/>
      <c r="W360" s="1175"/>
      <c r="X360" s="1175"/>
      <c r="Y360" s="1175"/>
      <c r="Z360" s="1175"/>
      <c r="AA360" s="1175"/>
    </row>
    <row r="361" spans="1:27">
      <c r="A361" s="1175"/>
      <c r="B361" s="1177"/>
      <c r="C361" s="1176"/>
      <c r="D361" s="1176"/>
      <c r="E361" s="1176"/>
      <c r="F361" s="1176"/>
      <c r="G361" s="1176"/>
      <c r="H361" s="1175"/>
      <c r="I361" s="1175"/>
      <c r="J361" s="1175"/>
      <c r="K361" s="1175"/>
      <c r="L361" s="1175"/>
      <c r="M361" s="1175"/>
      <c r="N361" s="1175"/>
      <c r="O361" s="1175"/>
      <c r="P361" s="1175"/>
      <c r="Q361" s="1175"/>
      <c r="R361" s="1175"/>
      <c r="S361" s="1175"/>
      <c r="T361" s="1175"/>
      <c r="U361" s="1175"/>
      <c r="V361" s="1175"/>
      <c r="W361" s="1175"/>
      <c r="X361" s="1175"/>
      <c r="Y361" s="1175"/>
      <c r="Z361" s="1175"/>
      <c r="AA361" s="1175"/>
    </row>
    <row r="362" spans="1:27">
      <c r="A362" s="1175"/>
      <c r="B362" s="1177"/>
      <c r="C362" s="1176"/>
      <c r="D362" s="1176"/>
      <c r="E362" s="1176"/>
      <c r="F362" s="1176"/>
      <c r="G362" s="1176"/>
      <c r="H362" s="1175"/>
      <c r="I362" s="1175"/>
      <c r="J362" s="1175"/>
      <c r="K362" s="1175"/>
      <c r="L362" s="1175"/>
      <c r="M362" s="1175"/>
      <c r="N362" s="1175"/>
      <c r="O362" s="1175"/>
      <c r="P362" s="1175"/>
      <c r="Q362" s="1175"/>
      <c r="R362" s="1175"/>
      <c r="S362" s="1175"/>
      <c r="T362" s="1175"/>
      <c r="U362" s="1175"/>
      <c r="V362" s="1175"/>
      <c r="W362" s="1175"/>
      <c r="X362" s="1175"/>
      <c r="Y362" s="1175"/>
      <c r="Z362" s="1175"/>
      <c r="AA362" s="1175"/>
    </row>
    <row r="363" spans="1:27">
      <c r="A363" s="1175"/>
      <c r="B363" s="1177"/>
      <c r="C363" s="1176"/>
      <c r="D363" s="1176"/>
      <c r="E363" s="1176"/>
      <c r="F363" s="1176"/>
      <c r="G363" s="1176"/>
      <c r="H363" s="1175"/>
      <c r="I363" s="1175"/>
      <c r="J363" s="1175"/>
      <c r="K363" s="1175"/>
      <c r="L363" s="1175"/>
      <c r="M363" s="1175"/>
      <c r="N363" s="1175"/>
      <c r="O363" s="1175"/>
      <c r="P363" s="1175"/>
      <c r="Q363" s="1175"/>
      <c r="R363" s="1175"/>
      <c r="S363" s="1175"/>
      <c r="T363" s="1175"/>
      <c r="U363" s="1175"/>
      <c r="V363" s="1175"/>
      <c r="W363" s="1175"/>
      <c r="X363" s="1175"/>
      <c r="Y363" s="1175"/>
      <c r="Z363" s="1175"/>
      <c r="AA363" s="1175"/>
    </row>
    <row r="364" spans="1:27">
      <c r="A364" s="1175"/>
      <c r="B364" s="1177"/>
      <c r="C364" s="1176"/>
      <c r="D364" s="1176"/>
      <c r="E364" s="1176"/>
      <c r="F364" s="1176"/>
      <c r="G364" s="1176"/>
      <c r="H364" s="1175"/>
      <c r="I364" s="1175"/>
      <c r="J364" s="1175"/>
      <c r="K364" s="1175"/>
      <c r="L364" s="1175"/>
      <c r="M364" s="1175"/>
      <c r="N364" s="1175"/>
      <c r="O364" s="1175"/>
      <c r="P364" s="1175"/>
      <c r="Q364" s="1175"/>
      <c r="R364" s="1175"/>
      <c r="S364" s="1175"/>
      <c r="T364" s="1175"/>
      <c r="U364" s="1175"/>
      <c r="V364" s="1175"/>
      <c r="W364" s="1175"/>
      <c r="X364" s="1175"/>
      <c r="Y364" s="1175"/>
      <c r="Z364" s="1175"/>
      <c r="AA364" s="1175"/>
    </row>
    <row r="365" spans="1:27">
      <c r="A365" s="1175"/>
      <c r="B365" s="1177"/>
      <c r="C365" s="1176"/>
      <c r="D365" s="1176"/>
      <c r="E365" s="1176"/>
      <c r="F365" s="1176"/>
      <c r="G365" s="1176"/>
      <c r="H365" s="1175"/>
      <c r="I365" s="1175"/>
      <c r="J365" s="1175"/>
      <c r="K365" s="1175"/>
      <c r="L365" s="1175"/>
      <c r="M365" s="1175"/>
      <c r="N365" s="1175"/>
      <c r="O365" s="1175"/>
      <c r="P365" s="1175"/>
      <c r="Q365" s="1175"/>
      <c r="R365" s="1175"/>
      <c r="S365" s="1175"/>
      <c r="T365" s="1175"/>
      <c r="U365" s="1175"/>
      <c r="V365" s="1175"/>
      <c r="W365" s="1175"/>
      <c r="X365" s="1175"/>
      <c r="Y365" s="1175"/>
      <c r="Z365" s="1175"/>
      <c r="AA365" s="1175"/>
    </row>
    <row r="366" spans="1:27">
      <c r="A366" s="1175"/>
      <c r="B366" s="1177"/>
      <c r="C366" s="1176"/>
      <c r="D366" s="1176"/>
      <c r="E366" s="1176"/>
      <c r="F366" s="1176"/>
      <c r="G366" s="1176"/>
      <c r="H366" s="1175"/>
      <c r="I366" s="1175"/>
      <c r="J366" s="1175"/>
      <c r="K366" s="1175"/>
      <c r="L366" s="1175"/>
      <c r="M366" s="1175"/>
      <c r="N366" s="1175"/>
      <c r="O366" s="1175"/>
      <c r="P366" s="1175"/>
      <c r="Q366" s="1175"/>
      <c r="R366" s="1175"/>
      <c r="S366" s="1175"/>
      <c r="T366" s="1175"/>
      <c r="U366" s="1175"/>
      <c r="V366" s="1175"/>
      <c r="W366" s="1175"/>
      <c r="X366" s="1175"/>
      <c r="Y366" s="1175"/>
      <c r="Z366" s="1175"/>
      <c r="AA366" s="1175"/>
    </row>
    <row r="367" spans="1:27">
      <c r="A367" s="1175"/>
      <c r="B367" s="1177"/>
      <c r="C367" s="1176"/>
      <c r="D367" s="1176"/>
      <c r="E367" s="1176"/>
      <c r="F367" s="1176"/>
      <c r="G367" s="1176"/>
      <c r="H367" s="1175"/>
      <c r="I367" s="1175"/>
      <c r="J367" s="1175"/>
      <c r="K367" s="1175"/>
      <c r="L367" s="1175"/>
      <c r="M367" s="1175"/>
      <c r="N367" s="1175"/>
      <c r="O367" s="1175"/>
      <c r="P367" s="1175"/>
      <c r="Q367" s="1175"/>
      <c r="R367" s="1175"/>
      <c r="S367" s="1175"/>
      <c r="T367" s="1175"/>
      <c r="U367" s="1175"/>
      <c r="V367" s="1175"/>
      <c r="W367" s="1175"/>
      <c r="X367" s="1175"/>
      <c r="Y367" s="1175"/>
      <c r="Z367" s="1175"/>
      <c r="AA367" s="1175"/>
    </row>
    <row r="368" spans="1:27" ht="15">
      <c r="A368" s="1175"/>
      <c r="B368" s="1177"/>
      <c r="C368" s="1276"/>
      <c r="D368" s="1176"/>
      <c r="E368" s="1176"/>
      <c r="F368" s="1176"/>
      <c r="G368" s="1176"/>
      <c r="H368" s="1175"/>
      <c r="I368" s="1175"/>
      <c r="J368" s="1175"/>
      <c r="K368" s="1175"/>
      <c r="L368" s="1175"/>
      <c r="M368" s="1175"/>
      <c r="N368" s="1175"/>
      <c r="O368" s="1175"/>
      <c r="P368" s="1175"/>
      <c r="Q368" s="1175"/>
      <c r="R368" s="1175"/>
      <c r="S368" s="1175"/>
      <c r="T368" s="1175"/>
      <c r="U368" s="1175"/>
      <c r="V368" s="1175"/>
      <c r="W368" s="1175"/>
      <c r="X368" s="1175"/>
      <c r="Y368" s="1175"/>
      <c r="Z368" s="1175"/>
      <c r="AA368" s="1175"/>
    </row>
    <row r="369" spans="1:27" ht="15">
      <c r="A369" s="1175"/>
      <c r="B369" s="1177"/>
      <c r="C369" s="1276"/>
      <c r="D369" s="1277"/>
      <c r="E369" s="1277"/>
      <c r="F369" s="1176"/>
      <c r="G369" s="1176"/>
      <c r="H369" s="1175"/>
      <c r="I369" s="1175"/>
      <c r="J369" s="1175"/>
      <c r="K369" s="1175"/>
      <c r="L369" s="1175"/>
      <c r="M369" s="1175"/>
      <c r="N369" s="1175"/>
      <c r="O369" s="1175"/>
      <c r="P369" s="1175"/>
      <c r="Q369" s="1175"/>
      <c r="R369" s="1175"/>
      <c r="S369" s="1175"/>
      <c r="T369" s="1175"/>
      <c r="U369" s="1175"/>
      <c r="V369" s="1175"/>
      <c r="W369" s="1175"/>
      <c r="X369" s="1175"/>
      <c r="Y369" s="1175"/>
      <c r="Z369" s="1175"/>
      <c r="AA369" s="1175"/>
    </row>
    <row r="370" spans="1:27" ht="15">
      <c r="A370" s="1175"/>
      <c r="B370" s="1180"/>
      <c r="C370" s="1276"/>
      <c r="D370" s="1277"/>
      <c r="E370" s="1277"/>
      <c r="F370" s="1275"/>
      <c r="G370" s="1275"/>
      <c r="H370" s="1175"/>
      <c r="I370" s="1175"/>
      <c r="J370" s="1175"/>
      <c r="K370" s="1175"/>
      <c r="L370" s="1175"/>
      <c r="M370" s="1175"/>
      <c r="N370" s="1175"/>
      <c r="O370" s="1175"/>
      <c r="P370" s="1175"/>
      <c r="Q370" s="1175"/>
      <c r="R370" s="1175"/>
      <c r="S370" s="1175"/>
      <c r="T370" s="1175"/>
      <c r="U370" s="1175"/>
      <c r="V370" s="1175"/>
      <c r="W370" s="1175"/>
      <c r="X370" s="1175"/>
      <c r="Y370" s="1175"/>
      <c r="Z370" s="1175"/>
      <c r="AA370" s="1175"/>
    </row>
    <row r="371" spans="1:27" ht="15">
      <c r="A371" s="1175"/>
      <c r="B371" s="1177"/>
      <c r="C371" s="1276"/>
      <c r="D371" s="1277"/>
      <c r="E371" s="1277"/>
      <c r="F371" s="1275"/>
      <c r="G371" s="1275"/>
      <c r="H371" s="1175"/>
      <c r="I371" s="1175"/>
      <c r="J371" s="1175"/>
      <c r="K371" s="1175"/>
      <c r="L371" s="1175"/>
      <c r="M371" s="1175"/>
      <c r="N371" s="1175"/>
      <c r="O371" s="1175"/>
      <c r="P371" s="1175"/>
      <c r="Q371" s="1175"/>
      <c r="R371" s="1175"/>
      <c r="S371" s="1175"/>
      <c r="T371" s="1175"/>
      <c r="U371" s="1175"/>
      <c r="V371" s="1175"/>
      <c r="W371" s="1175"/>
      <c r="X371" s="1175"/>
      <c r="Y371" s="1175"/>
      <c r="Z371" s="1175"/>
      <c r="AA371" s="1175"/>
    </row>
    <row r="372" spans="1:27" ht="15">
      <c r="A372" s="1175"/>
      <c r="B372" s="1177"/>
      <c r="C372" s="1276"/>
      <c r="D372" s="1277"/>
      <c r="E372" s="1277"/>
      <c r="F372" s="1275"/>
      <c r="G372" s="1275"/>
      <c r="H372" s="1175"/>
      <c r="I372" s="1175"/>
      <c r="J372" s="1175"/>
      <c r="K372" s="1175"/>
      <c r="L372" s="1175"/>
      <c r="M372" s="1175"/>
      <c r="N372" s="1175"/>
      <c r="O372" s="1175"/>
      <c r="P372" s="1175"/>
      <c r="Q372" s="1175"/>
      <c r="R372" s="1175"/>
      <c r="S372" s="1175"/>
      <c r="T372" s="1175"/>
      <c r="U372" s="1175"/>
      <c r="V372" s="1175"/>
      <c r="W372" s="1175"/>
      <c r="X372" s="1175"/>
      <c r="Y372" s="1175"/>
      <c r="Z372" s="1175"/>
      <c r="AA372" s="1175"/>
    </row>
    <row r="373" spans="1:27" ht="15">
      <c r="A373" s="1175"/>
      <c r="B373" s="1177"/>
      <c r="C373" s="1276"/>
      <c r="D373" s="1277"/>
      <c r="E373" s="1277"/>
      <c r="F373" s="1275"/>
      <c r="G373" s="1275"/>
      <c r="H373" s="1175"/>
      <c r="I373" s="1175"/>
      <c r="J373" s="1175"/>
      <c r="K373" s="1175"/>
      <c r="L373" s="1175"/>
      <c r="M373" s="1175"/>
      <c r="N373" s="1175"/>
      <c r="O373" s="1175"/>
      <c r="P373" s="1175"/>
      <c r="Q373" s="1175"/>
      <c r="R373" s="1175"/>
      <c r="S373" s="1175"/>
      <c r="T373" s="1175"/>
      <c r="U373" s="1175"/>
      <c r="V373" s="1175"/>
      <c r="W373" s="1175"/>
      <c r="X373" s="1175"/>
      <c r="Y373" s="1175"/>
      <c r="Z373" s="1175"/>
      <c r="AA373" s="1175"/>
    </row>
    <row r="374" spans="1:27" ht="15">
      <c r="A374" s="1175"/>
      <c r="B374" s="1177"/>
      <c r="C374" s="1276"/>
      <c r="D374" s="1278"/>
      <c r="E374" s="1278"/>
      <c r="F374" s="1275"/>
      <c r="G374" s="1176"/>
      <c r="H374" s="1175"/>
      <c r="I374" s="1175"/>
      <c r="J374" s="1175"/>
      <c r="K374" s="1175"/>
      <c r="L374" s="1175"/>
      <c r="M374" s="1175"/>
      <c r="N374" s="1175"/>
      <c r="O374" s="1175"/>
      <c r="P374" s="1175"/>
      <c r="Q374" s="1175"/>
      <c r="R374" s="1175"/>
      <c r="S374" s="1175"/>
      <c r="T374" s="1175"/>
      <c r="U374" s="1175"/>
      <c r="V374" s="1175"/>
      <c r="W374" s="1175"/>
      <c r="X374" s="1175"/>
      <c r="Y374" s="1175"/>
      <c r="Z374" s="1175"/>
      <c r="AA374" s="1175"/>
    </row>
    <row r="375" spans="1:27" ht="15">
      <c r="A375" s="1175"/>
      <c r="B375" s="1177"/>
      <c r="C375" s="1276"/>
      <c r="D375" s="1278"/>
      <c r="E375" s="1278"/>
      <c r="F375" s="1275"/>
      <c r="G375" s="1176"/>
      <c r="H375" s="1175"/>
      <c r="I375" s="1175"/>
      <c r="J375" s="1175"/>
      <c r="K375" s="1175"/>
      <c r="L375" s="1175"/>
      <c r="M375" s="1175"/>
      <c r="N375" s="1175"/>
      <c r="O375" s="1175"/>
      <c r="P375" s="1175"/>
      <c r="Q375" s="1175"/>
      <c r="R375" s="1175"/>
      <c r="S375" s="1175"/>
      <c r="T375" s="1175"/>
      <c r="U375" s="1175"/>
      <c r="V375" s="1175"/>
      <c r="W375" s="1175"/>
      <c r="X375" s="1175"/>
      <c r="Y375" s="1175"/>
      <c r="Z375" s="1175"/>
      <c r="AA375" s="1175"/>
    </row>
    <row r="376" spans="1:27" ht="15">
      <c r="A376" s="1175"/>
      <c r="B376" s="1177"/>
      <c r="C376" s="1176"/>
      <c r="D376" s="1277"/>
      <c r="E376" s="1176"/>
      <c r="F376" s="1176"/>
      <c r="G376" s="1176"/>
      <c r="H376" s="1175"/>
      <c r="I376" s="1175"/>
      <c r="J376" s="1175"/>
      <c r="K376" s="1175"/>
      <c r="L376" s="1175"/>
      <c r="M376" s="1175"/>
      <c r="N376" s="1175"/>
      <c r="O376" s="1175"/>
      <c r="P376" s="1175"/>
      <c r="Q376" s="1175"/>
      <c r="R376" s="1175"/>
      <c r="S376" s="1175"/>
      <c r="T376" s="1175"/>
      <c r="U376" s="1175"/>
      <c r="V376" s="1175"/>
      <c r="W376" s="1175"/>
      <c r="X376" s="1175"/>
      <c r="Y376" s="1175"/>
      <c r="Z376" s="1175"/>
      <c r="AA376" s="1175"/>
    </row>
    <row r="377" spans="1:27">
      <c r="A377" s="1175"/>
      <c r="B377" s="1177"/>
      <c r="C377" s="1176"/>
      <c r="D377" s="1176"/>
      <c r="E377" s="1176"/>
      <c r="F377" s="1176"/>
      <c r="G377" s="1176"/>
      <c r="H377" s="1175"/>
      <c r="I377" s="1175"/>
      <c r="J377" s="1175"/>
      <c r="K377" s="1175"/>
      <c r="L377" s="1175"/>
      <c r="M377" s="1175"/>
      <c r="N377" s="1175"/>
      <c r="O377" s="1175"/>
      <c r="P377" s="1175"/>
      <c r="Q377" s="1175"/>
      <c r="R377" s="1175"/>
      <c r="S377" s="1175"/>
      <c r="T377" s="1175"/>
      <c r="U377" s="1175"/>
      <c r="V377" s="1175"/>
      <c r="W377" s="1175"/>
      <c r="X377" s="1175"/>
      <c r="Y377" s="1175"/>
      <c r="Z377" s="1175"/>
      <c r="AA377" s="1175"/>
    </row>
    <row r="378" spans="1:27">
      <c r="A378" s="1175"/>
      <c r="B378" s="1177"/>
      <c r="C378" s="1176"/>
      <c r="D378" s="1176"/>
      <c r="E378" s="1176"/>
      <c r="F378" s="1176"/>
      <c r="G378" s="1176"/>
      <c r="H378" s="1175"/>
      <c r="I378" s="1175"/>
      <c r="J378" s="1175"/>
      <c r="K378" s="1175"/>
      <c r="L378" s="1175"/>
      <c r="M378" s="1175"/>
      <c r="N378" s="1175"/>
      <c r="O378" s="1175"/>
      <c r="P378" s="1175"/>
      <c r="Q378" s="1175"/>
      <c r="R378" s="1175"/>
      <c r="S378" s="1175"/>
      <c r="T378" s="1175"/>
      <c r="U378" s="1175"/>
      <c r="V378" s="1175"/>
      <c r="W378" s="1175"/>
      <c r="X378" s="1175"/>
      <c r="Y378" s="1175"/>
      <c r="Z378" s="1175"/>
      <c r="AA378" s="1175"/>
    </row>
    <row r="379" spans="1:27">
      <c r="A379" s="1175"/>
      <c r="B379" s="1177"/>
      <c r="C379" s="1176"/>
      <c r="D379" s="1176"/>
      <c r="E379" s="1176"/>
      <c r="F379" s="1176"/>
      <c r="G379" s="1176"/>
      <c r="H379" s="1175"/>
      <c r="I379" s="1175"/>
      <c r="J379" s="1175"/>
      <c r="K379" s="1175"/>
      <c r="L379" s="1175"/>
      <c r="M379" s="1175"/>
      <c r="N379" s="1175"/>
      <c r="O379" s="1175"/>
      <c r="P379" s="1175"/>
      <c r="Q379" s="1175"/>
      <c r="R379" s="1175"/>
      <c r="S379" s="1175"/>
      <c r="T379" s="1175"/>
      <c r="U379" s="1175"/>
      <c r="V379" s="1175"/>
      <c r="W379" s="1175"/>
      <c r="X379" s="1175"/>
      <c r="Y379" s="1175"/>
      <c r="Z379" s="1175"/>
      <c r="AA379" s="1175"/>
    </row>
    <row r="380" spans="1:27">
      <c r="A380" s="1175"/>
      <c r="B380" s="1177"/>
      <c r="C380" s="1176"/>
      <c r="D380" s="1176"/>
      <c r="E380" s="1176"/>
      <c r="F380" s="1176"/>
      <c r="G380" s="1176"/>
      <c r="H380" s="1175"/>
      <c r="I380" s="1175"/>
      <c r="J380" s="1175"/>
      <c r="K380" s="1175"/>
      <c r="L380" s="1175"/>
      <c r="M380" s="1175"/>
      <c r="N380" s="1175"/>
      <c r="O380" s="1175"/>
      <c r="P380" s="1175"/>
      <c r="Q380" s="1175"/>
      <c r="R380" s="1175"/>
      <c r="S380" s="1175"/>
      <c r="T380" s="1175"/>
      <c r="U380" s="1175"/>
      <c r="V380" s="1175"/>
      <c r="W380" s="1175"/>
      <c r="X380" s="1175"/>
      <c r="Y380" s="1175"/>
      <c r="Z380" s="1175"/>
      <c r="AA380" s="1175"/>
    </row>
    <row r="381" spans="1:27">
      <c r="A381" s="1175"/>
      <c r="B381" s="1177"/>
      <c r="C381" s="1176"/>
      <c r="D381" s="1176"/>
      <c r="E381" s="1176"/>
      <c r="F381" s="1176"/>
      <c r="G381" s="1176"/>
      <c r="H381" s="1175"/>
      <c r="I381" s="1175"/>
      <c r="J381" s="1175"/>
      <c r="K381" s="1175"/>
      <c r="L381" s="1175"/>
      <c r="M381" s="1175"/>
      <c r="N381" s="1175"/>
      <c r="O381" s="1175"/>
      <c r="P381" s="1175"/>
      <c r="Q381" s="1175"/>
      <c r="R381" s="1175"/>
      <c r="S381" s="1175"/>
      <c r="T381" s="1175"/>
      <c r="U381" s="1175"/>
      <c r="V381" s="1175"/>
      <c r="W381" s="1175"/>
      <c r="X381" s="1175"/>
      <c r="Y381" s="1175"/>
      <c r="Z381" s="1175"/>
      <c r="AA381" s="1175"/>
    </row>
    <row r="382" spans="1:27">
      <c r="A382" s="1175"/>
      <c r="B382" s="1177"/>
      <c r="C382" s="1176"/>
      <c r="D382" s="1176"/>
      <c r="E382" s="1176"/>
      <c r="F382" s="1176"/>
      <c r="G382" s="1176"/>
      <c r="H382" s="1175"/>
      <c r="I382" s="1175"/>
      <c r="J382" s="1175"/>
      <c r="K382" s="1175"/>
      <c r="L382" s="1175"/>
      <c r="M382" s="1175"/>
      <c r="N382" s="1175"/>
      <c r="O382" s="1175"/>
      <c r="P382" s="1175"/>
      <c r="Q382" s="1175"/>
      <c r="R382" s="1175"/>
      <c r="S382" s="1175"/>
      <c r="T382" s="1175"/>
      <c r="U382" s="1175"/>
      <c r="V382" s="1175"/>
      <c r="W382" s="1175"/>
      <c r="X382" s="1175"/>
      <c r="Y382" s="1175"/>
      <c r="Z382" s="1175"/>
      <c r="AA382" s="1175"/>
    </row>
    <row r="383" spans="1:27">
      <c r="A383" s="1175"/>
      <c r="B383" s="1177"/>
      <c r="C383" s="1176"/>
      <c r="D383" s="1176"/>
      <c r="E383" s="1176"/>
      <c r="F383" s="1176"/>
      <c r="G383" s="1176"/>
      <c r="H383" s="1175"/>
      <c r="I383" s="1175"/>
      <c r="J383" s="1175"/>
      <c r="K383" s="1175"/>
      <c r="L383" s="1175"/>
      <c r="M383" s="1175"/>
      <c r="N383" s="1175"/>
      <c r="O383" s="1175"/>
      <c r="P383" s="1175"/>
      <c r="Q383" s="1175"/>
      <c r="R383" s="1175"/>
      <c r="S383" s="1175"/>
      <c r="T383" s="1175"/>
      <c r="U383" s="1175"/>
      <c r="V383" s="1175"/>
      <c r="W383" s="1175"/>
      <c r="X383" s="1175"/>
      <c r="Y383" s="1175"/>
      <c r="Z383" s="1175"/>
      <c r="AA383" s="1175"/>
    </row>
    <row r="384" spans="1:27">
      <c r="A384" s="1175"/>
      <c r="B384" s="1177"/>
      <c r="C384" s="1176"/>
      <c r="D384" s="1176"/>
      <c r="E384" s="1176"/>
      <c r="F384" s="1176"/>
      <c r="G384" s="1176"/>
      <c r="H384" s="1175"/>
      <c r="I384" s="1175"/>
      <c r="J384" s="1175"/>
      <c r="K384" s="1175"/>
      <c r="L384" s="1175"/>
      <c r="M384" s="1175"/>
      <c r="N384" s="1175"/>
      <c r="O384" s="1175"/>
      <c r="P384" s="1175"/>
      <c r="Q384" s="1175"/>
      <c r="R384" s="1175"/>
      <c r="S384" s="1175"/>
      <c r="T384" s="1175"/>
      <c r="U384" s="1175"/>
      <c r="V384" s="1175"/>
      <c r="W384" s="1175"/>
      <c r="X384" s="1175"/>
      <c r="Y384" s="1175"/>
      <c r="Z384" s="1175"/>
      <c r="AA384" s="1175"/>
    </row>
    <row r="385" spans="1:27">
      <c r="A385" s="1175"/>
      <c r="B385" s="1177"/>
      <c r="C385" s="1176"/>
      <c r="D385" s="1176"/>
      <c r="E385" s="1176"/>
      <c r="F385" s="1176"/>
      <c r="G385" s="1176"/>
      <c r="H385" s="1175"/>
      <c r="I385" s="1175"/>
      <c r="J385" s="1175"/>
      <c r="K385" s="1175"/>
      <c r="L385" s="1175"/>
      <c r="M385" s="1175"/>
      <c r="N385" s="1175"/>
      <c r="O385" s="1175"/>
      <c r="P385" s="1175"/>
      <c r="Q385" s="1175"/>
      <c r="R385" s="1175"/>
      <c r="S385" s="1175"/>
      <c r="T385" s="1175"/>
      <c r="U385" s="1175"/>
      <c r="V385" s="1175"/>
      <c r="W385" s="1175"/>
      <c r="X385" s="1175"/>
      <c r="Y385" s="1175"/>
      <c r="Z385" s="1175"/>
      <c r="AA385" s="1175"/>
    </row>
    <row r="386" spans="1:27">
      <c r="A386" s="1175"/>
      <c r="B386" s="1177"/>
      <c r="C386" s="1176"/>
      <c r="D386" s="1176"/>
      <c r="E386" s="1176"/>
      <c r="F386" s="1176"/>
      <c r="G386" s="1176"/>
      <c r="H386" s="1175"/>
      <c r="I386" s="1175"/>
      <c r="J386" s="1175"/>
      <c r="K386" s="1175"/>
      <c r="L386" s="1175"/>
      <c r="M386" s="1175"/>
      <c r="N386" s="1175"/>
      <c r="O386" s="1175"/>
      <c r="P386" s="1175"/>
      <c r="Q386" s="1175"/>
      <c r="R386" s="1175"/>
      <c r="S386" s="1175"/>
      <c r="T386" s="1175"/>
      <c r="U386" s="1175"/>
      <c r="V386" s="1175"/>
      <c r="W386" s="1175"/>
      <c r="X386" s="1175"/>
      <c r="Y386" s="1175"/>
      <c r="Z386" s="1175"/>
      <c r="AA386" s="1175"/>
    </row>
    <row r="387" spans="1:27">
      <c r="A387" s="1175"/>
      <c r="B387" s="1177"/>
      <c r="C387" s="1176"/>
      <c r="D387" s="1176"/>
      <c r="E387" s="1176"/>
      <c r="F387" s="1176"/>
      <c r="G387" s="1176"/>
      <c r="H387" s="1175"/>
      <c r="I387" s="1175"/>
      <c r="J387" s="1175"/>
      <c r="K387" s="1175"/>
      <c r="L387" s="1175"/>
      <c r="M387" s="1175"/>
      <c r="N387" s="1175"/>
      <c r="O387" s="1175"/>
      <c r="P387" s="1175"/>
      <c r="Q387" s="1175"/>
      <c r="R387" s="1175"/>
      <c r="S387" s="1175"/>
      <c r="T387" s="1175"/>
      <c r="U387" s="1175"/>
      <c r="V387" s="1175"/>
      <c r="W387" s="1175"/>
      <c r="X387" s="1175"/>
      <c r="Y387" s="1175"/>
      <c r="Z387" s="1175"/>
      <c r="AA387" s="1175"/>
    </row>
    <row r="388" spans="1:27">
      <c r="A388" s="1175"/>
      <c r="B388" s="1177"/>
      <c r="C388" s="1176"/>
      <c r="D388" s="1176"/>
      <c r="E388" s="1176"/>
      <c r="F388" s="1176"/>
      <c r="G388" s="1176"/>
      <c r="H388" s="1175"/>
      <c r="I388" s="1175"/>
      <c r="J388" s="1175"/>
      <c r="K388" s="1175"/>
      <c r="L388" s="1175"/>
      <c r="M388" s="1175"/>
      <c r="N388" s="1175"/>
      <c r="O388" s="1175"/>
      <c r="P388" s="1175"/>
      <c r="Q388" s="1175"/>
      <c r="R388" s="1175"/>
      <c r="S388" s="1175"/>
      <c r="T388" s="1175"/>
      <c r="U388" s="1175"/>
      <c r="V388" s="1175"/>
      <c r="W388" s="1175"/>
      <c r="X388" s="1175"/>
      <c r="Y388" s="1175"/>
      <c r="Z388" s="1175"/>
      <c r="AA388" s="1175"/>
    </row>
    <row r="389" spans="1:27">
      <c r="A389" s="1175"/>
      <c r="B389" s="1177"/>
      <c r="C389" s="1176"/>
      <c r="D389" s="1176"/>
      <c r="E389" s="1176"/>
      <c r="F389" s="1176"/>
      <c r="G389" s="1176"/>
      <c r="H389" s="1175"/>
      <c r="I389" s="1175"/>
      <c r="J389" s="1175"/>
      <c r="K389" s="1175"/>
      <c r="L389" s="1175"/>
      <c r="M389" s="1175"/>
      <c r="N389" s="1175"/>
      <c r="O389" s="1175"/>
      <c r="P389" s="1175"/>
      <c r="Q389" s="1175"/>
      <c r="R389" s="1175"/>
      <c r="S389" s="1175"/>
      <c r="T389" s="1175"/>
      <c r="U389" s="1175"/>
      <c r="V389" s="1175"/>
      <c r="W389" s="1175"/>
      <c r="X389" s="1175"/>
      <c r="Y389" s="1175"/>
      <c r="Z389" s="1175"/>
      <c r="AA389" s="1175"/>
    </row>
    <row r="390" spans="1:27">
      <c r="A390" s="1175"/>
      <c r="B390" s="1177"/>
      <c r="C390" s="1176"/>
      <c r="D390" s="1176"/>
      <c r="E390" s="1176"/>
      <c r="F390" s="1176"/>
      <c r="G390" s="1176"/>
      <c r="H390" s="1175"/>
      <c r="I390" s="1175"/>
      <c r="J390" s="1175"/>
      <c r="K390" s="1175"/>
      <c r="L390" s="1175"/>
      <c r="M390" s="1175"/>
      <c r="N390" s="1175"/>
      <c r="O390" s="1175"/>
      <c r="P390" s="1175"/>
      <c r="Q390" s="1175"/>
      <c r="R390" s="1175"/>
      <c r="S390" s="1175"/>
      <c r="T390" s="1175"/>
      <c r="U390" s="1175"/>
      <c r="V390" s="1175"/>
      <c r="W390" s="1175"/>
      <c r="X390" s="1175"/>
      <c r="Y390" s="1175"/>
      <c r="Z390" s="1175"/>
      <c r="AA390" s="1175"/>
    </row>
    <row r="391" spans="1:27">
      <c r="A391" s="1175"/>
      <c r="B391" s="1177"/>
      <c r="C391" s="1176"/>
      <c r="D391" s="1176"/>
      <c r="E391" s="1176"/>
      <c r="F391" s="1176"/>
      <c r="G391" s="1176"/>
      <c r="H391" s="1175"/>
      <c r="I391" s="1175"/>
      <c r="J391" s="1175"/>
      <c r="K391" s="1175"/>
      <c r="L391" s="1175"/>
      <c r="M391" s="1175"/>
      <c r="N391" s="1175"/>
      <c r="O391" s="1175"/>
      <c r="P391" s="1175"/>
      <c r="Q391" s="1175"/>
      <c r="R391" s="1175"/>
      <c r="S391" s="1175"/>
      <c r="T391" s="1175"/>
      <c r="U391" s="1175"/>
      <c r="V391" s="1175"/>
      <c r="W391" s="1175"/>
      <c r="X391" s="1175"/>
      <c r="Y391" s="1175"/>
      <c r="Z391" s="1175"/>
      <c r="AA391" s="1175"/>
    </row>
    <row r="392" spans="1:27">
      <c r="A392" s="1175"/>
      <c r="B392" s="1177"/>
      <c r="C392" s="1176"/>
      <c r="D392" s="1176"/>
      <c r="E392" s="1176"/>
      <c r="F392" s="1176"/>
      <c r="G392" s="1176"/>
      <c r="H392" s="1175"/>
      <c r="I392" s="1175"/>
      <c r="J392" s="1175"/>
      <c r="K392" s="1175"/>
      <c r="L392" s="1175"/>
      <c r="M392" s="1175"/>
      <c r="N392" s="1175"/>
      <c r="O392" s="1175"/>
      <c r="P392" s="1175"/>
      <c r="Q392" s="1175"/>
      <c r="R392" s="1175"/>
      <c r="S392" s="1175"/>
      <c r="T392" s="1175"/>
      <c r="U392" s="1175"/>
      <c r="V392" s="1175"/>
      <c r="W392" s="1175"/>
      <c r="X392" s="1175"/>
      <c r="Y392" s="1175"/>
      <c r="Z392" s="1175"/>
      <c r="AA392" s="1175"/>
    </row>
    <row r="393" spans="1:27">
      <c r="A393" s="1175"/>
      <c r="B393" s="1177"/>
      <c r="C393" s="1176"/>
      <c r="D393" s="1176"/>
      <c r="E393" s="1176"/>
      <c r="F393" s="1176"/>
      <c r="G393" s="1176"/>
      <c r="H393" s="1175"/>
      <c r="I393" s="1175"/>
      <c r="J393" s="1175"/>
      <c r="K393" s="1175"/>
      <c r="L393" s="1175"/>
      <c r="M393" s="1175"/>
      <c r="N393" s="1175"/>
      <c r="O393" s="1175"/>
      <c r="P393" s="1175"/>
      <c r="Q393" s="1175"/>
      <c r="R393" s="1175"/>
      <c r="S393" s="1175"/>
      <c r="T393" s="1175"/>
      <c r="U393" s="1175"/>
      <c r="V393" s="1175"/>
      <c r="W393" s="1175"/>
      <c r="X393" s="1175"/>
      <c r="Y393" s="1175"/>
      <c r="Z393" s="1175"/>
      <c r="AA393" s="1175"/>
    </row>
    <row r="394" spans="1:27">
      <c r="A394" s="1175"/>
      <c r="B394" s="1177"/>
      <c r="C394" s="1176"/>
      <c r="D394" s="1176"/>
      <c r="E394" s="1176"/>
      <c r="F394" s="1176"/>
      <c r="G394" s="1176"/>
      <c r="H394" s="1175"/>
      <c r="I394" s="1175"/>
      <c r="J394" s="1175"/>
      <c r="K394" s="1175"/>
      <c r="L394" s="1175"/>
      <c r="M394" s="1175"/>
      <c r="N394" s="1175"/>
      <c r="O394" s="1175"/>
      <c r="P394" s="1175"/>
      <c r="Q394" s="1175"/>
      <c r="R394" s="1175"/>
      <c r="S394" s="1175"/>
      <c r="T394" s="1175"/>
      <c r="U394" s="1175"/>
      <c r="V394" s="1175"/>
      <c r="W394" s="1175"/>
      <c r="X394" s="1175"/>
      <c r="Y394" s="1175"/>
      <c r="Z394" s="1175"/>
      <c r="AA394" s="1175"/>
    </row>
    <row r="395" spans="1:27">
      <c r="A395" s="1175"/>
      <c r="B395" s="1177"/>
      <c r="C395" s="1176"/>
      <c r="D395" s="1176"/>
      <c r="E395" s="1176"/>
      <c r="F395" s="1176"/>
      <c r="G395" s="1176"/>
      <c r="H395" s="1175"/>
      <c r="I395" s="1175"/>
      <c r="J395" s="1175"/>
      <c r="K395" s="1175"/>
      <c r="L395" s="1175"/>
      <c r="M395" s="1175"/>
      <c r="N395" s="1175"/>
      <c r="O395" s="1175"/>
      <c r="P395" s="1175"/>
      <c r="Q395" s="1175"/>
      <c r="R395" s="1175"/>
      <c r="S395" s="1175"/>
      <c r="T395" s="1175"/>
      <c r="U395" s="1175"/>
      <c r="V395" s="1175"/>
      <c r="W395" s="1175"/>
      <c r="X395" s="1175"/>
      <c r="Y395" s="1175"/>
      <c r="Z395" s="1175"/>
      <c r="AA395" s="1175"/>
    </row>
    <row r="396" spans="1:27">
      <c r="A396" s="1175"/>
      <c r="B396" s="1177"/>
      <c r="C396" s="1176"/>
      <c r="D396" s="1176"/>
      <c r="E396" s="1176"/>
      <c r="F396" s="1176"/>
      <c r="G396" s="1176"/>
      <c r="H396" s="1175"/>
      <c r="I396" s="1175"/>
      <c r="J396" s="1175"/>
      <c r="K396" s="1175"/>
      <c r="L396" s="1175"/>
      <c r="M396" s="1175"/>
      <c r="N396" s="1175"/>
      <c r="O396" s="1175"/>
      <c r="P396" s="1175"/>
      <c r="Q396" s="1175"/>
      <c r="R396" s="1175"/>
      <c r="S396" s="1175"/>
      <c r="T396" s="1175"/>
      <c r="U396" s="1175"/>
      <c r="V396" s="1175"/>
      <c r="W396" s="1175"/>
      <c r="X396" s="1175"/>
      <c r="Y396" s="1175"/>
      <c r="Z396" s="1175"/>
      <c r="AA396" s="1175"/>
    </row>
    <row r="397" spans="1:27">
      <c r="A397" s="1175"/>
      <c r="B397" s="1177"/>
      <c r="C397" s="1176"/>
      <c r="D397" s="1176"/>
      <c r="E397" s="1176"/>
      <c r="F397" s="1176"/>
      <c r="G397" s="1176"/>
      <c r="H397" s="1175"/>
      <c r="I397" s="1175"/>
      <c r="J397" s="1175"/>
      <c r="K397" s="1175"/>
      <c r="L397" s="1175"/>
      <c r="M397" s="1175"/>
      <c r="N397" s="1175"/>
      <c r="O397" s="1175"/>
      <c r="P397" s="1175"/>
      <c r="Q397" s="1175"/>
      <c r="R397" s="1175"/>
      <c r="S397" s="1175"/>
      <c r="T397" s="1175"/>
      <c r="U397" s="1175"/>
      <c r="V397" s="1175"/>
      <c r="W397" s="1175"/>
      <c r="X397" s="1175"/>
      <c r="Y397" s="1175"/>
      <c r="Z397" s="1175"/>
      <c r="AA397" s="1175"/>
    </row>
    <row r="398" spans="1:27">
      <c r="A398" s="1175"/>
      <c r="B398" s="1177"/>
      <c r="C398" s="1176"/>
      <c r="D398" s="1176"/>
      <c r="E398" s="1176"/>
      <c r="F398" s="1176"/>
      <c r="G398" s="1176"/>
      <c r="H398" s="1175"/>
      <c r="I398" s="1175"/>
      <c r="J398" s="1175"/>
      <c r="K398" s="1175"/>
      <c r="L398" s="1175"/>
      <c r="M398" s="1175"/>
      <c r="N398" s="1175"/>
      <c r="O398" s="1175"/>
      <c r="P398" s="1175"/>
      <c r="Q398" s="1175"/>
      <c r="R398" s="1175"/>
      <c r="S398" s="1175"/>
      <c r="T398" s="1175"/>
      <c r="U398" s="1175"/>
      <c r="V398" s="1175"/>
      <c r="W398" s="1175"/>
      <c r="X398" s="1175"/>
      <c r="Y398" s="1175"/>
      <c r="Z398" s="1175"/>
      <c r="AA398" s="1175"/>
    </row>
    <row r="399" spans="1:27">
      <c r="A399" s="1175"/>
      <c r="B399" s="1177"/>
      <c r="C399" s="1176"/>
      <c r="D399" s="1176"/>
      <c r="E399" s="1176"/>
      <c r="F399" s="1176"/>
      <c r="G399" s="1176"/>
      <c r="H399" s="1175"/>
      <c r="I399" s="1175"/>
      <c r="J399" s="1175"/>
      <c r="K399" s="1175"/>
      <c r="L399" s="1175"/>
      <c r="M399" s="1175"/>
      <c r="N399" s="1175"/>
      <c r="O399" s="1175"/>
      <c r="P399" s="1175"/>
      <c r="Q399" s="1175"/>
      <c r="R399" s="1175"/>
      <c r="S399" s="1175"/>
      <c r="T399" s="1175"/>
      <c r="U399" s="1175"/>
      <c r="V399" s="1175"/>
      <c r="W399" s="1175"/>
      <c r="X399" s="1175"/>
      <c r="Y399" s="1175"/>
      <c r="Z399" s="1175"/>
      <c r="AA399" s="1175"/>
    </row>
    <row r="400" spans="1:27">
      <c r="A400" s="1175"/>
      <c r="B400" s="1177"/>
      <c r="C400" s="1176"/>
      <c r="D400" s="1176"/>
      <c r="E400" s="1176"/>
      <c r="F400" s="1176"/>
      <c r="G400" s="1176"/>
      <c r="H400" s="1175"/>
      <c r="I400" s="1175"/>
      <c r="J400" s="1175"/>
      <c r="K400" s="1175"/>
      <c r="L400" s="1175"/>
      <c r="M400" s="1175"/>
      <c r="N400" s="1175"/>
      <c r="O400" s="1175"/>
      <c r="P400" s="1175"/>
      <c r="Q400" s="1175"/>
      <c r="R400" s="1175"/>
      <c r="S400" s="1175"/>
      <c r="T400" s="1175"/>
      <c r="U400" s="1175"/>
      <c r="V400" s="1175"/>
      <c r="W400" s="1175"/>
      <c r="X400" s="1175"/>
      <c r="Y400" s="1175"/>
      <c r="Z400" s="1175"/>
      <c r="AA400" s="1175"/>
    </row>
    <row r="401" spans="1:27">
      <c r="A401" s="1175"/>
      <c r="B401" s="1177"/>
      <c r="C401" s="1176"/>
      <c r="D401" s="1176"/>
      <c r="E401" s="1176"/>
      <c r="F401" s="1176"/>
      <c r="G401" s="1176"/>
      <c r="H401" s="1175"/>
      <c r="I401" s="1175"/>
      <c r="J401" s="1175"/>
      <c r="K401" s="1175"/>
      <c r="L401" s="1175"/>
      <c r="M401" s="1175"/>
      <c r="N401" s="1175"/>
      <c r="O401" s="1175"/>
      <c r="P401" s="1175"/>
      <c r="Q401" s="1175"/>
      <c r="R401" s="1175"/>
      <c r="S401" s="1175"/>
      <c r="T401" s="1175"/>
      <c r="U401" s="1175"/>
      <c r="V401" s="1175"/>
      <c r="W401" s="1175"/>
      <c r="X401" s="1175"/>
      <c r="Y401" s="1175"/>
      <c r="Z401" s="1175"/>
      <c r="AA401" s="1175"/>
    </row>
    <row r="402" spans="1:27">
      <c r="A402" s="1175"/>
      <c r="B402" s="1177"/>
      <c r="C402" s="1176"/>
      <c r="D402" s="1176"/>
      <c r="E402" s="1176"/>
      <c r="F402" s="1176"/>
      <c r="G402" s="1176"/>
      <c r="H402" s="1175"/>
      <c r="I402" s="1175"/>
      <c r="J402" s="1175"/>
      <c r="K402" s="1175"/>
      <c r="L402" s="1175"/>
      <c r="M402" s="1175"/>
      <c r="N402" s="1175"/>
      <c r="O402" s="1175"/>
      <c r="P402" s="1175"/>
      <c r="Q402" s="1175"/>
      <c r="R402" s="1175"/>
      <c r="S402" s="1175"/>
      <c r="T402" s="1175"/>
      <c r="U402" s="1175"/>
      <c r="V402" s="1175"/>
      <c r="W402" s="1175"/>
      <c r="X402" s="1175"/>
      <c r="Y402" s="1175"/>
      <c r="Z402" s="1175"/>
      <c r="AA402" s="1175"/>
    </row>
    <row r="403" spans="1:27">
      <c r="A403" s="1175"/>
      <c r="B403" s="1177"/>
      <c r="C403" s="1176"/>
      <c r="D403" s="1176"/>
      <c r="E403" s="1176"/>
      <c r="F403" s="1176"/>
      <c r="G403" s="1176"/>
      <c r="H403" s="1175"/>
      <c r="I403" s="1175"/>
      <c r="J403" s="1175"/>
      <c r="K403" s="1175"/>
      <c r="L403" s="1175"/>
      <c r="M403" s="1175"/>
      <c r="N403" s="1175"/>
      <c r="O403" s="1175"/>
      <c r="P403" s="1175"/>
      <c r="Q403" s="1175"/>
      <c r="R403" s="1175"/>
      <c r="S403" s="1175"/>
      <c r="T403" s="1175"/>
      <c r="U403" s="1175"/>
      <c r="V403" s="1175"/>
      <c r="W403" s="1175"/>
      <c r="X403" s="1175"/>
      <c r="Y403" s="1175"/>
      <c r="Z403" s="1175"/>
      <c r="AA403" s="1175"/>
    </row>
    <row r="404" spans="1:27">
      <c r="A404" s="1175"/>
      <c r="B404" s="1177"/>
      <c r="C404" s="1176"/>
      <c r="D404" s="1176"/>
      <c r="E404" s="1176"/>
      <c r="F404" s="1176"/>
      <c r="G404" s="1176"/>
      <c r="H404" s="1175"/>
      <c r="I404" s="1175"/>
      <c r="J404" s="1175"/>
      <c r="K404" s="1175"/>
      <c r="L404" s="1175"/>
      <c r="M404" s="1175"/>
      <c r="N404" s="1175"/>
      <c r="O404" s="1175"/>
      <c r="P404" s="1175"/>
      <c r="Q404" s="1175"/>
      <c r="R404" s="1175"/>
      <c r="S404" s="1175"/>
      <c r="T404" s="1175"/>
      <c r="U404" s="1175"/>
      <c r="V404" s="1175"/>
      <c r="W404" s="1175"/>
      <c r="X404" s="1175"/>
      <c r="Y404" s="1175"/>
      <c r="Z404" s="1175"/>
      <c r="AA404" s="1175"/>
    </row>
    <row r="405" spans="1:27">
      <c r="A405" s="1175"/>
      <c r="B405" s="1177"/>
      <c r="C405" s="1176"/>
      <c r="D405" s="1176"/>
      <c r="E405" s="1176"/>
      <c r="F405" s="1176"/>
      <c r="G405" s="1176"/>
      <c r="H405" s="1175"/>
      <c r="I405" s="1175"/>
      <c r="J405" s="1175"/>
      <c r="K405" s="1175"/>
      <c r="L405" s="1175"/>
      <c r="M405" s="1175"/>
      <c r="N405" s="1175"/>
      <c r="O405" s="1175"/>
      <c r="P405" s="1175"/>
      <c r="Q405" s="1175"/>
      <c r="R405" s="1175"/>
      <c r="S405" s="1175"/>
      <c r="T405" s="1175"/>
      <c r="U405" s="1175"/>
      <c r="V405" s="1175"/>
      <c r="W405" s="1175"/>
      <c r="X405" s="1175"/>
      <c r="Y405" s="1175"/>
      <c r="Z405" s="1175"/>
      <c r="AA405" s="1175"/>
    </row>
    <row r="406" spans="1:27">
      <c r="A406" s="1175"/>
      <c r="B406" s="1177"/>
      <c r="C406" s="1176"/>
      <c r="D406" s="1176"/>
      <c r="E406" s="1176"/>
      <c r="F406" s="1176"/>
      <c r="G406" s="1176"/>
      <c r="H406" s="1175"/>
      <c r="I406" s="1175"/>
      <c r="J406" s="1175"/>
      <c r="K406" s="1175"/>
      <c r="L406" s="1175"/>
      <c r="M406" s="1175"/>
      <c r="N406" s="1175"/>
      <c r="O406" s="1175"/>
      <c r="P406" s="1175"/>
      <c r="Q406" s="1175"/>
      <c r="R406" s="1175"/>
      <c r="S406" s="1175"/>
      <c r="T406" s="1175"/>
      <c r="U406" s="1175"/>
      <c r="V406" s="1175"/>
      <c r="W406" s="1175"/>
      <c r="X406" s="1175"/>
      <c r="Y406" s="1175"/>
      <c r="Z406" s="1175"/>
      <c r="AA406" s="1175"/>
    </row>
    <row r="407" spans="1:27">
      <c r="A407" s="1175"/>
      <c r="B407" s="1177"/>
      <c r="C407" s="1176"/>
      <c r="D407" s="1176"/>
      <c r="E407" s="1176"/>
      <c r="F407" s="1176"/>
      <c r="G407" s="1176"/>
      <c r="H407" s="1175"/>
      <c r="I407" s="1175"/>
      <c r="J407" s="1175"/>
      <c r="K407" s="1175"/>
      <c r="L407" s="1175"/>
      <c r="M407" s="1175"/>
      <c r="N407" s="1175"/>
      <c r="O407" s="1175"/>
      <c r="P407" s="1175"/>
      <c r="Q407" s="1175"/>
      <c r="R407" s="1175"/>
      <c r="S407" s="1175"/>
      <c r="T407" s="1175"/>
      <c r="U407" s="1175"/>
      <c r="V407" s="1175"/>
      <c r="W407" s="1175"/>
      <c r="X407" s="1175"/>
      <c r="Y407" s="1175"/>
      <c r="Z407" s="1175"/>
      <c r="AA407" s="1175"/>
    </row>
    <row r="408" spans="1:27">
      <c r="A408" s="1175"/>
      <c r="B408" s="1177"/>
      <c r="C408" s="1176"/>
      <c r="D408" s="1176"/>
      <c r="E408" s="1176"/>
      <c r="F408" s="1176"/>
      <c r="G408" s="1176"/>
      <c r="H408" s="1175"/>
      <c r="I408" s="1175"/>
      <c r="J408" s="1175"/>
      <c r="K408" s="1175"/>
      <c r="L408" s="1175"/>
      <c r="M408" s="1175"/>
      <c r="N408" s="1175"/>
      <c r="O408" s="1175"/>
      <c r="P408" s="1175"/>
      <c r="Q408" s="1175"/>
      <c r="R408" s="1175"/>
      <c r="S408" s="1175"/>
      <c r="T408" s="1175"/>
      <c r="U408" s="1175"/>
      <c r="V408" s="1175"/>
      <c r="W408" s="1175"/>
      <c r="X408" s="1175"/>
      <c r="Y408" s="1175"/>
      <c r="Z408" s="1175"/>
      <c r="AA408" s="1175"/>
    </row>
    <row r="409" spans="1:27">
      <c r="A409" s="1175"/>
      <c r="B409" s="1177"/>
      <c r="C409" s="1176"/>
      <c r="D409" s="1176"/>
      <c r="E409" s="1176"/>
      <c r="F409" s="1176"/>
      <c r="G409" s="1176"/>
      <c r="H409" s="1175"/>
      <c r="I409" s="1175"/>
      <c r="J409" s="1175"/>
      <c r="K409" s="1175"/>
      <c r="L409" s="1175"/>
      <c r="M409" s="1175"/>
      <c r="N409" s="1175"/>
      <c r="O409" s="1175"/>
      <c r="P409" s="1175"/>
      <c r="Q409" s="1175"/>
      <c r="R409" s="1175"/>
      <c r="S409" s="1175"/>
      <c r="T409" s="1175"/>
      <c r="U409" s="1175"/>
      <c r="V409" s="1175"/>
      <c r="W409" s="1175"/>
      <c r="X409" s="1175"/>
      <c r="Y409" s="1175"/>
      <c r="Z409" s="1175"/>
      <c r="AA409" s="1175"/>
    </row>
    <row r="410" spans="1:27">
      <c r="A410" s="1175"/>
      <c r="B410" s="1177"/>
      <c r="C410" s="1176"/>
      <c r="D410" s="1176"/>
      <c r="E410" s="1176"/>
      <c r="F410" s="1176"/>
      <c r="G410" s="1176"/>
      <c r="H410" s="1175"/>
      <c r="I410" s="1175"/>
      <c r="J410" s="1175"/>
      <c r="K410" s="1175"/>
      <c r="L410" s="1175"/>
      <c r="M410" s="1175"/>
      <c r="N410" s="1175"/>
      <c r="O410" s="1175"/>
      <c r="P410" s="1175"/>
      <c r="Q410" s="1175"/>
      <c r="R410" s="1175"/>
      <c r="S410" s="1175"/>
      <c r="T410" s="1175"/>
      <c r="U410" s="1175"/>
      <c r="V410" s="1175"/>
      <c r="W410" s="1175"/>
      <c r="X410" s="1175"/>
      <c r="Y410" s="1175"/>
      <c r="Z410" s="1175"/>
      <c r="AA410" s="1175"/>
    </row>
    <row r="411" spans="1:27">
      <c r="A411" s="1175"/>
      <c r="B411" s="1177"/>
      <c r="C411" s="1176"/>
      <c r="D411" s="1176"/>
      <c r="E411" s="1176"/>
      <c r="F411" s="1176"/>
      <c r="G411" s="1176"/>
      <c r="H411" s="1175"/>
      <c r="I411" s="1175"/>
      <c r="J411" s="1175"/>
      <c r="K411" s="1175"/>
      <c r="L411" s="1175"/>
      <c r="M411" s="1175"/>
      <c r="N411" s="1175"/>
      <c r="O411" s="1175"/>
      <c r="P411" s="1175"/>
      <c r="Q411" s="1175"/>
      <c r="R411" s="1175"/>
      <c r="S411" s="1175"/>
      <c r="T411" s="1175"/>
      <c r="U411" s="1175"/>
      <c r="V411" s="1175"/>
      <c r="W411" s="1175"/>
      <c r="X411" s="1175"/>
      <c r="Y411" s="1175"/>
      <c r="Z411" s="1175"/>
      <c r="AA411" s="1175"/>
    </row>
    <row r="412" spans="1:27">
      <c r="A412" s="1175"/>
      <c r="B412" s="1177"/>
      <c r="C412" s="1176"/>
      <c r="D412" s="1176"/>
      <c r="E412" s="1176"/>
      <c r="F412" s="1176"/>
      <c r="G412" s="1176"/>
      <c r="H412" s="1175"/>
      <c r="I412" s="1175"/>
      <c r="J412" s="1175"/>
      <c r="K412" s="1175"/>
      <c r="L412" s="1175"/>
      <c r="M412" s="1175"/>
      <c r="N412" s="1175"/>
      <c r="O412" s="1175"/>
      <c r="P412" s="1175"/>
      <c r="Q412" s="1175"/>
      <c r="R412" s="1175"/>
      <c r="S412" s="1175"/>
      <c r="T412" s="1175"/>
      <c r="U412" s="1175"/>
      <c r="V412" s="1175"/>
      <c r="W412" s="1175"/>
      <c r="X412" s="1175"/>
      <c r="Y412" s="1175"/>
      <c r="Z412" s="1175"/>
      <c r="AA412" s="1175"/>
    </row>
    <row r="413" spans="1:27">
      <c r="A413" s="1175"/>
      <c r="B413" s="1177"/>
      <c r="C413" s="1176"/>
      <c r="D413" s="1176"/>
      <c r="E413" s="1176"/>
      <c r="F413" s="1176"/>
      <c r="G413" s="1176"/>
      <c r="H413" s="1175"/>
      <c r="I413" s="1175"/>
      <c r="J413" s="1175"/>
      <c r="K413" s="1175"/>
      <c r="L413" s="1175"/>
      <c r="M413" s="1175"/>
      <c r="N413" s="1175"/>
      <c r="O413" s="1175"/>
      <c r="P413" s="1175"/>
      <c r="Q413" s="1175"/>
      <c r="R413" s="1175"/>
      <c r="S413" s="1175"/>
      <c r="T413" s="1175"/>
      <c r="U413" s="1175"/>
      <c r="V413" s="1175"/>
      <c r="W413" s="1175"/>
      <c r="X413" s="1175"/>
      <c r="Y413" s="1175"/>
      <c r="Z413" s="1175"/>
      <c r="AA413" s="1175"/>
    </row>
    <row r="414" spans="1:27">
      <c r="A414" s="1175"/>
      <c r="B414" s="1177"/>
      <c r="C414" s="1176"/>
      <c r="D414" s="1176"/>
      <c r="E414" s="1176"/>
      <c r="F414" s="1176"/>
      <c r="G414" s="1176"/>
      <c r="H414" s="1175"/>
      <c r="I414" s="1175"/>
      <c r="J414" s="1175"/>
      <c r="K414" s="1175"/>
      <c r="L414" s="1175"/>
      <c r="M414" s="1175"/>
      <c r="N414" s="1175"/>
      <c r="O414" s="1175"/>
      <c r="P414" s="1175"/>
      <c r="Q414" s="1175"/>
      <c r="R414" s="1175"/>
      <c r="S414" s="1175"/>
      <c r="T414" s="1175"/>
      <c r="U414" s="1175"/>
      <c r="V414" s="1175"/>
      <c r="W414" s="1175"/>
      <c r="X414" s="1175"/>
      <c r="Y414" s="1175"/>
      <c r="Z414" s="1175"/>
      <c r="AA414" s="1175"/>
    </row>
    <row r="415" spans="1:27">
      <c r="A415" s="1175"/>
      <c r="B415" s="1177"/>
      <c r="C415" s="1176"/>
      <c r="D415" s="1176"/>
      <c r="E415" s="1176"/>
      <c r="F415" s="1176"/>
      <c r="G415" s="1176"/>
      <c r="H415" s="1175"/>
      <c r="I415" s="1175"/>
      <c r="J415" s="1175"/>
      <c r="K415" s="1175"/>
      <c r="L415" s="1175"/>
      <c r="M415" s="1175"/>
      <c r="N415" s="1175"/>
      <c r="O415" s="1175"/>
      <c r="P415" s="1175"/>
      <c r="Q415" s="1175"/>
      <c r="R415" s="1175"/>
      <c r="S415" s="1175"/>
      <c r="T415" s="1175"/>
      <c r="U415" s="1175"/>
      <c r="V415" s="1175"/>
      <c r="W415" s="1175"/>
      <c r="X415" s="1175"/>
      <c r="Y415" s="1175"/>
      <c r="Z415" s="1175"/>
      <c r="AA415" s="1175"/>
    </row>
    <row r="416" spans="1:27">
      <c r="A416" s="1175"/>
      <c r="B416" s="1177"/>
      <c r="C416" s="1176"/>
      <c r="D416" s="1176"/>
      <c r="E416" s="1176"/>
      <c r="F416" s="1176"/>
      <c r="G416" s="1176"/>
      <c r="H416" s="1175"/>
      <c r="I416" s="1175"/>
      <c r="J416" s="1175"/>
      <c r="K416" s="1175"/>
      <c r="L416" s="1175"/>
      <c r="M416" s="1175"/>
      <c r="N416" s="1175"/>
      <c r="O416" s="1175"/>
      <c r="P416" s="1175"/>
      <c r="Q416" s="1175"/>
      <c r="R416" s="1175"/>
      <c r="S416" s="1175"/>
      <c r="T416" s="1175"/>
      <c r="U416" s="1175"/>
      <c r="V416" s="1175"/>
      <c r="W416" s="1175"/>
      <c r="X416" s="1175"/>
      <c r="Y416" s="1175"/>
      <c r="Z416" s="1175"/>
      <c r="AA416" s="1175"/>
    </row>
    <row r="417" spans="1:27">
      <c r="A417" s="1175"/>
      <c r="B417" s="1177"/>
      <c r="C417" s="1176"/>
      <c r="D417" s="1176"/>
      <c r="E417" s="1176"/>
      <c r="F417" s="1176"/>
      <c r="G417" s="1176"/>
      <c r="H417" s="1175"/>
      <c r="I417" s="1175"/>
      <c r="J417" s="1175"/>
      <c r="K417" s="1175"/>
      <c r="L417" s="1175"/>
      <c r="M417" s="1175"/>
      <c r="N417" s="1175"/>
      <c r="O417" s="1175"/>
      <c r="P417" s="1175"/>
      <c r="Q417" s="1175"/>
      <c r="R417" s="1175"/>
      <c r="S417" s="1175"/>
      <c r="T417" s="1175"/>
      <c r="U417" s="1175"/>
      <c r="V417" s="1175"/>
      <c r="W417" s="1175"/>
      <c r="X417" s="1175"/>
      <c r="Y417" s="1175"/>
      <c r="Z417" s="1175"/>
      <c r="AA417" s="1175"/>
    </row>
    <row r="418" spans="1:27">
      <c r="A418" s="1175"/>
      <c r="B418" s="1177"/>
      <c r="C418" s="1176"/>
      <c r="D418" s="1176"/>
      <c r="E418" s="1176"/>
      <c r="F418" s="1176"/>
      <c r="G418" s="1176"/>
      <c r="H418" s="1175"/>
      <c r="I418" s="1175"/>
      <c r="J418" s="1175"/>
      <c r="K418" s="1175"/>
      <c r="L418" s="1175"/>
      <c r="M418" s="1175"/>
      <c r="N418" s="1175"/>
      <c r="O418" s="1175"/>
      <c r="P418" s="1175"/>
      <c r="Q418" s="1175"/>
      <c r="R418" s="1175"/>
      <c r="S418" s="1175"/>
      <c r="T418" s="1175"/>
      <c r="U418" s="1175"/>
      <c r="V418" s="1175"/>
      <c r="W418" s="1175"/>
      <c r="X418" s="1175"/>
      <c r="Y418" s="1175"/>
      <c r="Z418" s="1175"/>
      <c r="AA418" s="1175"/>
    </row>
    <row r="419" spans="1:27">
      <c r="A419" s="1175"/>
      <c r="B419" s="1177"/>
      <c r="C419" s="1176"/>
      <c r="D419" s="1176"/>
      <c r="E419" s="1176"/>
      <c r="F419" s="1176"/>
      <c r="G419" s="1176"/>
      <c r="H419" s="1175"/>
      <c r="I419" s="1175"/>
      <c r="J419" s="1175"/>
      <c r="K419" s="1175"/>
      <c r="L419" s="1175"/>
      <c r="M419" s="1175"/>
      <c r="N419" s="1175"/>
      <c r="O419" s="1175"/>
      <c r="P419" s="1175"/>
      <c r="Q419" s="1175"/>
      <c r="R419" s="1175"/>
      <c r="S419" s="1175"/>
      <c r="T419" s="1175"/>
      <c r="U419" s="1175"/>
      <c r="V419" s="1175"/>
      <c r="W419" s="1175"/>
      <c r="X419" s="1175"/>
      <c r="Y419" s="1175"/>
      <c r="Z419" s="1175"/>
      <c r="AA419" s="1175"/>
    </row>
    <row r="420" spans="1:27">
      <c r="A420" s="1175"/>
      <c r="B420" s="1177"/>
      <c r="C420" s="1176"/>
      <c r="D420" s="1176"/>
      <c r="E420" s="1176"/>
      <c r="F420" s="1176"/>
      <c r="G420" s="1176"/>
      <c r="H420" s="1175"/>
      <c r="I420" s="1175"/>
      <c r="J420" s="1175"/>
      <c r="K420" s="1175"/>
      <c r="L420" s="1175"/>
      <c r="M420" s="1175"/>
      <c r="N420" s="1175"/>
      <c r="O420" s="1175"/>
      <c r="P420" s="1175"/>
      <c r="Q420" s="1175"/>
      <c r="R420" s="1175"/>
      <c r="S420" s="1175"/>
      <c r="T420" s="1175"/>
      <c r="U420" s="1175"/>
      <c r="V420" s="1175"/>
      <c r="W420" s="1175"/>
      <c r="X420" s="1175"/>
      <c r="Y420" s="1175"/>
      <c r="Z420" s="1175"/>
      <c r="AA420" s="1175"/>
    </row>
    <row r="421" spans="1:27">
      <c r="A421" s="1175"/>
      <c r="B421" s="1177"/>
      <c r="C421" s="1176"/>
      <c r="D421" s="1176"/>
      <c r="E421" s="1176"/>
      <c r="F421" s="1176"/>
      <c r="G421" s="1176"/>
      <c r="H421" s="1175"/>
      <c r="I421" s="1175"/>
      <c r="J421" s="1175"/>
      <c r="K421" s="1175"/>
      <c r="L421" s="1175"/>
      <c r="M421" s="1175"/>
      <c r="N421" s="1175"/>
      <c r="O421" s="1175"/>
      <c r="P421" s="1175"/>
      <c r="Q421" s="1175"/>
      <c r="R421" s="1175"/>
      <c r="S421" s="1175"/>
      <c r="T421" s="1175"/>
      <c r="U421" s="1175"/>
      <c r="V421" s="1175"/>
      <c r="W421" s="1175"/>
      <c r="X421" s="1175"/>
      <c r="Y421" s="1175"/>
      <c r="Z421" s="1175"/>
      <c r="AA421" s="1175"/>
    </row>
    <row r="422" spans="1:27">
      <c r="A422" s="1175"/>
      <c r="B422" s="1177"/>
      <c r="C422" s="1176"/>
      <c r="D422" s="1176"/>
      <c r="E422" s="1176"/>
      <c r="F422" s="1176"/>
      <c r="G422" s="1176"/>
      <c r="H422" s="1175"/>
      <c r="I422" s="1175"/>
      <c r="J422" s="1175"/>
      <c r="K422" s="1175"/>
      <c r="L422" s="1175"/>
      <c r="M422" s="1175"/>
      <c r="N422" s="1175"/>
      <c r="O422" s="1175"/>
      <c r="P422" s="1175"/>
      <c r="Q422" s="1175"/>
      <c r="R422" s="1175"/>
      <c r="S422" s="1175"/>
      <c r="T422" s="1175"/>
      <c r="U422" s="1175"/>
      <c r="V422" s="1175"/>
      <c r="W422" s="1175"/>
      <c r="X422" s="1175"/>
      <c r="Y422" s="1175"/>
      <c r="Z422" s="1175"/>
      <c r="AA422" s="1175"/>
    </row>
    <row r="423" spans="1:27">
      <c r="A423" s="1175"/>
      <c r="B423" s="1177"/>
      <c r="C423" s="1176"/>
      <c r="D423" s="1176"/>
      <c r="E423" s="1176"/>
      <c r="F423" s="1176"/>
      <c r="G423" s="1176"/>
      <c r="H423" s="1175"/>
      <c r="I423" s="1175"/>
      <c r="J423" s="1175"/>
      <c r="K423" s="1175"/>
      <c r="L423" s="1175"/>
      <c r="M423" s="1175"/>
      <c r="N423" s="1175"/>
      <c r="O423" s="1175"/>
      <c r="P423" s="1175"/>
      <c r="Q423" s="1175"/>
      <c r="R423" s="1175"/>
      <c r="S423" s="1175"/>
      <c r="T423" s="1175"/>
      <c r="U423" s="1175"/>
      <c r="V423" s="1175"/>
      <c r="W423" s="1175"/>
      <c r="X423" s="1175"/>
      <c r="Y423" s="1175"/>
      <c r="Z423" s="1175"/>
      <c r="AA423" s="1175"/>
    </row>
    <row r="424" spans="1:27">
      <c r="A424" s="1175"/>
      <c r="B424" s="1177"/>
      <c r="C424" s="1176"/>
      <c r="D424" s="1176"/>
      <c r="E424" s="1176"/>
      <c r="F424" s="1176"/>
      <c r="G424" s="1176"/>
      <c r="H424" s="1175"/>
      <c r="I424" s="1175"/>
      <c r="J424" s="1175"/>
      <c r="K424" s="1175"/>
      <c r="L424" s="1175"/>
      <c r="M424" s="1175"/>
      <c r="N424" s="1175"/>
      <c r="O424" s="1175"/>
      <c r="P424" s="1175"/>
      <c r="Q424" s="1175"/>
      <c r="R424" s="1175"/>
      <c r="S424" s="1175"/>
      <c r="T424" s="1175"/>
      <c r="U424" s="1175"/>
      <c r="V424" s="1175"/>
      <c r="W424" s="1175"/>
      <c r="X424" s="1175"/>
      <c r="Y424" s="1175"/>
      <c r="Z424" s="1175"/>
      <c r="AA424" s="1175"/>
    </row>
    <row r="425" spans="1:27">
      <c r="A425" s="1175"/>
      <c r="B425" s="1177"/>
      <c r="C425" s="1176"/>
      <c r="D425" s="1176"/>
      <c r="E425" s="1176"/>
      <c r="F425" s="1176"/>
      <c r="G425" s="1176"/>
      <c r="H425" s="1175"/>
      <c r="I425" s="1175"/>
      <c r="J425" s="1175"/>
      <c r="K425" s="1175"/>
      <c r="L425" s="1175"/>
      <c r="M425" s="1175"/>
      <c r="N425" s="1175"/>
      <c r="O425" s="1175"/>
      <c r="P425" s="1175"/>
      <c r="Q425" s="1175"/>
      <c r="R425" s="1175"/>
      <c r="S425" s="1175"/>
      <c r="T425" s="1175"/>
      <c r="U425" s="1175"/>
      <c r="V425" s="1175"/>
      <c r="W425" s="1175"/>
      <c r="X425" s="1175"/>
      <c r="Y425" s="1175"/>
      <c r="Z425" s="1175"/>
      <c r="AA425" s="1175"/>
    </row>
    <row r="426" spans="1:27">
      <c r="A426" s="1175"/>
      <c r="B426" s="1177"/>
      <c r="C426" s="1176"/>
      <c r="D426" s="1176"/>
      <c r="E426" s="1176"/>
      <c r="F426" s="1176"/>
      <c r="G426" s="1176"/>
      <c r="H426" s="1175"/>
      <c r="I426" s="1175"/>
      <c r="J426" s="1175"/>
      <c r="K426" s="1175"/>
      <c r="L426" s="1175"/>
      <c r="M426" s="1175"/>
      <c r="N426" s="1175"/>
      <c r="O426" s="1175"/>
      <c r="P426" s="1175"/>
      <c r="Q426" s="1175"/>
      <c r="R426" s="1175"/>
      <c r="S426" s="1175"/>
      <c r="T426" s="1175"/>
      <c r="U426" s="1175"/>
      <c r="V426" s="1175"/>
      <c r="W426" s="1175"/>
      <c r="X426" s="1175"/>
      <c r="Y426" s="1175"/>
      <c r="Z426" s="1175"/>
      <c r="AA426" s="1175"/>
    </row>
    <row r="427" spans="1:27">
      <c r="A427" s="1175"/>
      <c r="B427" s="1177"/>
      <c r="C427" s="1176"/>
      <c r="D427" s="1176"/>
      <c r="E427" s="1176"/>
      <c r="F427" s="1176"/>
      <c r="G427" s="1176"/>
      <c r="H427" s="1175"/>
      <c r="I427" s="1175"/>
      <c r="J427" s="1175"/>
      <c r="K427" s="1175"/>
      <c r="L427" s="1175"/>
      <c r="M427" s="1175"/>
      <c r="N427" s="1175"/>
      <c r="O427" s="1175"/>
      <c r="P427" s="1175"/>
      <c r="Q427" s="1175"/>
      <c r="R427" s="1175"/>
      <c r="S427" s="1175"/>
      <c r="T427" s="1175"/>
      <c r="U427" s="1175"/>
      <c r="V427" s="1175"/>
      <c r="W427" s="1175"/>
      <c r="X427" s="1175"/>
      <c r="Y427" s="1175"/>
      <c r="Z427" s="1175"/>
      <c r="AA427" s="1175"/>
    </row>
    <row r="428" spans="1:27">
      <c r="A428" s="1175"/>
      <c r="B428" s="1177"/>
      <c r="C428" s="1176"/>
      <c r="D428" s="1176"/>
      <c r="E428" s="1176"/>
      <c r="F428" s="1176"/>
      <c r="G428" s="1176"/>
      <c r="H428" s="1175"/>
      <c r="I428" s="1175"/>
      <c r="J428" s="1175"/>
      <c r="K428" s="1175"/>
      <c r="L428" s="1175"/>
      <c r="M428" s="1175"/>
      <c r="N428" s="1175"/>
      <c r="O428" s="1175"/>
      <c r="P428" s="1175"/>
      <c r="Q428" s="1175"/>
      <c r="R428" s="1175"/>
      <c r="S428" s="1175"/>
      <c r="T428" s="1175"/>
      <c r="U428" s="1175"/>
      <c r="V428" s="1175"/>
      <c r="W428" s="1175"/>
      <c r="X428" s="1175"/>
      <c r="Y428" s="1175"/>
      <c r="Z428" s="1175"/>
      <c r="AA428" s="1175"/>
    </row>
    <row r="429" spans="1:27">
      <c r="A429" s="1175"/>
      <c r="B429" s="1177"/>
      <c r="C429" s="1176"/>
      <c r="D429" s="1176"/>
      <c r="E429" s="1176"/>
      <c r="F429" s="1176"/>
      <c r="G429" s="1176"/>
      <c r="H429" s="1175"/>
      <c r="I429" s="1175"/>
      <c r="J429" s="1175"/>
      <c r="K429" s="1175"/>
      <c r="L429" s="1175"/>
      <c r="M429" s="1175"/>
      <c r="N429" s="1175"/>
      <c r="O429" s="1175"/>
      <c r="P429" s="1175"/>
      <c r="Q429" s="1175"/>
      <c r="R429" s="1175"/>
      <c r="S429" s="1175"/>
      <c r="T429" s="1175"/>
      <c r="U429" s="1175"/>
      <c r="V429" s="1175"/>
      <c r="W429" s="1175"/>
      <c r="X429" s="1175"/>
      <c r="Y429" s="1175"/>
      <c r="Z429" s="1175"/>
      <c r="AA429" s="1175"/>
    </row>
    <row r="430" spans="1:27">
      <c r="A430" s="1175"/>
      <c r="B430" s="1177"/>
      <c r="C430" s="1176"/>
      <c r="D430" s="1176"/>
      <c r="E430" s="1176"/>
      <c r="F430" s="1176"/>
      <c r="G430" s="1176"/>
      <c r="H430" s="1175"/>
      <c r="I430" s="1175"/>
      <c r="J430" s="1175"/>
      <c r="K430" s="1175"/>
      <c r="L430" s="1175"/>
      <c r="M430" s="1175"/>
      <c r="N430" s="1175"/>
      <c r="O430" s="1175"/>
      <c r="P430" s="1175"/>
      <c r="Q430" s="1175"/>
      <c r="R430" s="1175"/>
      <c r="S430" s="1175"/>
      <c r="T430" s="1175"/>
      <c r="U430" s="1175"/>
      <c r="V430" s="1175"/>
      <c r="W430" s="1175"/>
      <c r="X430" s="1175"/>
      <c r="Y430" s="1175"/>
      <c r="Z430" s="1175"/>
      <c r="AA430" s="1175"/>
    </row>
    <row r="431" spans="1:27">
      <c r="A431" s="1175"/>
      <c r="B431" s="1177"/>
      <c r="C431" s="1176"/>
      <c r="D431" s="1176"/>
      <c r="E431" s="1176"/>
      <c r="F431" s="1176"/>
      <c r="G431" s="1176"/>
      <c r="H431" s="1175"/>
      <c r="I431" s="1175"/>
      <c r="J431" s="1175"/>
      <c r="K431" s="1175"/>
      <c r="L431" s="1175"/>
      <c r="M431" s="1175"/>
      <c r="N431" s="1175"/>
      <c r="O431" s="1175"/>
      <c r="P431" s="1175"/>
      <c r="Q431" s="1175"/>
      <c r="R431" s="1175"/>
      <c r="S431" s="1175"/>
      <c r="T431" s="1175"/>
      <c r="U431" s="1175"/>
      <c r="V431" s="1175"/>
      <c r="W431" s="1175"/>
      <c r="X431" s="1175"/>
      <c r="Y431" s="1175"/>
      <c r="Z431" s="1175"/>
      <c r="AA431" s="1175"/>
    </row>
    <row r="432" spans="1:27">
      <c r="A432" s="1175"/>
      <c r="B432" s="1177"/>
      <c r="C432" s="1176"/>
      <c r="D432" s="1176"/>
      <c r="E432" s="1176"/>
      <c r="F432" s="1176"/>
      <c r="G432" s="1176"/>
      <c r="H432" s="1175"/>
      <c r="I432" s="1175"/>
      <c r="J432" s="1175"/>
      <c r="K432" s="1175"/>
      <c r="L432" s="1175"/>
      <c r="M432" s="1175"/>
      <c r="N432" s="1175"/>
      <c r="O432" s="1175"/>
      <c r="P432" s="1175"/>
      <c r="Q432" s="1175"/>
      <c r="R432" s="1175"/>
      <c r="S432" s="1175"/>
      <c r="T432" s="1175"/>
      <c r="U432" s="1175"/>
      <c r="V432" s="1175"/>
      <c r="W432" s="1175"/>
      <c r="X432" s="1175"/>
      <c r="Y432" s="1175"/>
      <c r="Z432" s="1175"/>
      <c r="AA432" s="1175"/>
    </row>
    <row r="433" spans="1:27">
      <c r="A433" s="1175"/>
      <c r="B433" s="1177"/>
      <c r="C433" s="1176"/>
      <c r="D433" s="1176"/>
      <c r="E433" s="1176"/>
      <c r="F433" s="1176"/>
      <c r="G433" s="1176"/>
      <c r="H433" s="1175"/>
      <c r="I433" s="1175"/>
      <c r="J433" s="1175"/>
      <c r="K433" s="1175"/>
      <c r="L433" s="1175"/>
      <c r="M433" s="1175"/>
      <c r="N433" s="1175"/>
      <c r="O433" s="1175"/>
      <c r="P433" s="1175"/>
      <c r="Q433" s="1175"/>
      <c r="R433" s="1175"/>
      <c r="S433" s="1175"/>
      <c r="T433" s="1175"/>
      <c r="U433" s="1175"/>
      <c r="V433" s="1175"/>
      <c r="W433" s="1175"/>
      <c r="X433" s="1175"/>
      <c r="Y433" s="1175"/>
      <c r="Z433" s="1175"/>
      <c r="AA433" s="1175"/>
    </row>
    <row r="434" spans="1:27">
      <c r="A434" s="1175"/>
      <c r="B434" s="1177"/>
      <c r="C434" s="1176"/>
      <c r="D434" s="1176"/>
      <c r="E434" s="1176"/>
      <c r="F434" s="1176"/>
      <c r="G434" s="1176"/>
      <c r="H434" s="1175"/>
      <c r="I434" s="1175"/>
      <c r="J434" s="1175"/>
      <c r="K434" s="1175"/>
      <c r="L434" s="1175"/>
      <c r="M434" s="1175"/>
      <c r="N434" s="1175"/>
      <c r="O434" s="1175"/>
      <c r="P434" s="1175"/>
      <c r="Q434" s="1175"/>
      <c r="R434" s="1175"/>
      <c r="S434" s="1175"/>
      <c r="T434" s="1175"/>
      <c r="U434" s="1175"/>
      <c r="V434" s="1175"/>
      <c r="W434" s="1175"/>
      <c r="X434" s="1175"/>
      <c r="Y434" s="1175"/>
      <c r="Z434" s="1175"/>
      <c r="AA434" s="1175"/>
    </row>
    <row r="435" spans="1:27">
      <c r="A435" s="1175"/>
      <c r="B435" s="1177"/>
      <c r="C435" s="1176"/>
      <c r="D435" s="1176"/>
      <c r="E435" s="1176"/>
      <c r="F435" s="1176"/>
      <c r="G435" s="1176"/>
      <c r="H435" s="1175"/>
      <c r="I435" s="1175"/>
      <c r="J435" s="1175"/>
      <c r="K435" s="1175"/>
      <c r="L435" s="1175"/>
      <c r="M435" s="1175"/>
      <c r="N435" s="1175"/>
      <c r="O435" s="1175"/>
      <c r="P435" s="1175"/>
      <c r="Q435" s="1175"/>
      <c r="R435" s="1175"/>
      <c r="S435" s="1175"/>
      <c r="T435" s="1175"/>
      <c r="U435" s="1175"/>
      <c r="V435" s="1175"/>
      <c r="W435" s="1175"/>
      <c r="X435" s="1175"/>
      <c r="Y435" s="1175"/>
      <c r="Z435" s="1175"/>
      <c r="AA435" s="1175"/>
    </row>
    <row r="436" spans="1:27">
      <c r="A436" s="1175"/>
      <c r="B436" s="1177"/>
      <c r="C436" s="1176"/>
      <c r="D436" s="1176"/>
      <c r="E436" s="1176"/>
      <c r="F436" s="1176"/>
      <c r="G436" s="1176"/>
      <c r="H436" s="1175"/>
      <c r="I436" s="1175"/>
      <c r="J436" s="1175"/>
      <c r="K436" s="1175"/>
      <c r="L436" s="1175"/>
      <c r="M436" s="1175"/>
      <c r="N436" s="1175"/>
      <c r="O436" s="1175"/>
      <c r="P436" s="1175"/>
      <c r="Q436" s="1175"/>
      <c r="R436" s="1175"/>
      <c r="S436" s="1175"/>
      <c r="T436" s="1175"/>
      <c r="U436" s="1175"/>
      <c r="V436" s="1175"/>
      <c r="W436" s="1175"/>
      <c r="X436" s="1175"/>
      <c r="Y436" s="1175"/>
      <c r="Z436" s="1175"/>
      <c r="AA436" s="1175"/>
    </row>
    <row r="437" spans="1:27">
      <c r="A437" s="1175"/>
      <c r="B437" s="1177"/>
      <c r="C437" s="1176"/>
      <c r="D437" s="1176"/>
      <c r="E437" s="1176"/>
      <c r="F437" s="1176"/>
      <c r="G437" s="1176"/>
      <c r="H437" s="1175"/>
      <c r="I437" s="1175"/>
      <c r="J437" s="1175"/>
      <c r="K437" s="1175"/>
      <c r="L437" s="1175"/>
      <c r="M437" s="1175"/>
      <c r="N437" s="1175"/>
      <c r="O437" s="1175"/>
      <c r="P437" s="1175"/>
      <c r="Q437" s="1175"/>
      <c r="R437" s="1175"/>
      <c r="S437" s="1175"/>
      <c r="T437" s="1175"/>
      <c r="U437" s="1175"/>
      <c r="V437" s="1175"/>
      <c r="W437" s="1175"/>
      <c r="X437" s="1175"/>
      <c r="Y437" s="1175"/>
      <c r="Z437" s="1175"/>
      <c r="AA437" s="1175"/>
    </row>
    <row r="438" spans="1:27">
      <c r="A438" s="1175"/>
      <c r="B438" s="1177"/>
      <c r="C438" s="1176"/>
      <c r="D438" s="1176"/>
      <c r="E438" s="1176"/>
      <c r="F438" s="1176"/>
      <c r="G438" s="1176"/>
      <c r="H438" s="1175"/>
      <c r="I438" s="1175"/>
      <c r="J438" s="1175"/>
      <c r="K438" s="1175"/>
      <c r="L438" s="1175"/>
      <c r="M438" s="1175"/>
      <c r="N438" s="1175"/>
      <c r="O438" s="1175"/>
      <c r="P438" s="1175"/>
      <c r="Q438" s="1175"/>
      <c r="R438" s="1175"/>
      <c r="S438" s="1175"/>
      <c r="T438" s="1175"/>
      <c r="U438" s="1175"/>
      <c r="V438" s="1175"/>
      <c r="W438" s="1175"/>
      <c r="X438" s="1175"/>
      <c r="Y438" s="1175"/>
      <c r="Z438" s="1175"/>
      <c r="AA438" s="1175"/>
    </row>
    <row r="439" spans="1:27">
      <c r="A439" s="1175"/>
      <c r="B439" s="1177"/>
      <c r="C439" s="1176"/>
      <c r="D439" s="1176"/>
      <c r="E439" s="1176"/>
      <c r="F439" s="1176"/>
      <c r="G439" s="1176"/>
      <c r="H439" s="1175"/>
      <c r="I439" s="1175"/>
      <c r="J439" s="1175"/>
      <c r="K439" s="1175"/>
      <c r="L439" s="1175"/>
      <c r="M439" s="1175"/>
      <c r="N439" s="1175"/>
      <c r="O439" s="1175"/>
      <c r="P439" s="1175"/>
      <c r="Q439" s="1175"/>
      <c r="R439" s="1175"/>
      <c r="S439" s="1175"/>
      <c r="T439" s="1175"/>
      <c r="U439" s="1175"/>
      <c r="V439" s="1175"/>
      <c r="W439" s="1175"/>
      <c r="X439" s="1175"/>
      <c r="Y439" s="1175"/>
      <c r="Z439" s="1175"/>
      <c r="AA439" s="1175"/>
    </row>
    <row r="440" spans="1:27">
      <c r="A440" s="1175"/>
      <c r="B440" s="1177"/>
      <c r="C440" s="1176"/>
      <c r="D440" s="1176"/>
      <c r="E440" s="1176"/>
      <c r="F440" s="1176"/>
      <c r="G440" s="1176"/>
      <c r="H440" s="1175"/>
      <c r="I440" s="1175"/>
      <c r="J440" s="1175"/>
      <c r="K440" s="1175"/>
      <c r="L440" s="1175"/>
      <c r="M440" s="1175"/>
      <c r="N440" s="1175"/>
      <c r="O440" s="1175"/>
      <c r="P440" s="1175"/>
      <c r="Q440" s="1175"/>
      <c r="R440" s="1175"/>
      <c r="S440" s="1175"/>
      <c r="T440" s="1175"/>
      <c r="U440" s="1175"/>
      <c r="V440" s="1175"/>
      <c r="W440" s="1175"/>
      <c r="X440" s="1175"/>
      <c r="Y440" s="1175"/>
      <c r="Z440" s="1175"/>
      <c r="AA440" s="1175"/>
    </row>
    <row r="441" spans="1:27">
      <c r="A441" s="1175"/>
      <c r="B441" s="1177"/>
      <c r="C441" s="1176"/>
      <c r="D441" s="1176"/>
      <c r="E441" s="1176"/>
      <c r="F441" s="1176"/>
      <c r="G441" s="1176"/>
      <c r="H441" s="1175"/>
      <c r="I441" s="1175"/>
      <c r="J441" s="1175"/>
      <c r="K441" s="1175"/>
      <c r="L441" s="1175"/>
      <c r="M441" s="1175"/>
      <c r="N441" s="1175"/>
      <c r="O441" s="1175"/>
      <c r="P441" s="1175"/>
      <c r="Q441" s="1175"/>
      <c r="R441" s="1175"/>
      <c r="S441" s="1175"/>
      <c r="T441" s="1175"/>
      <c r="U441" s="1175"/>
      <c r="V441" s="1175"/>
      <c r="W441" s="1175"/>
      <c r="X441" s="1175"/>
      <c r="Y441" s="1175"/>
      <c r="Z441" s="1175"/>
      <c r="AA441" s="1175"/>
    </row>
    <row r="442" spans="1:27">
      <c r="A442" s="1175"/>
      <c r="B442" s="1177"/>
      <c r="C442" s="1176"/>
      <c r="D442" s="1176"/>
      <c r="E442" s="1176"/>
      <c r="F442" s="1176"/>
      <c r="G442" s="1176"/>
      <c r="H442" s="1175"/>
      <c r="I442" s="1175"/>
      <c r="J442" s="1175"/>
      <c r="K442" s="1175"/>
      <c r="L442" s="1175"/>
      <c r="M442" s="1175"/>
      <c r="N442" s="1175"/>
      <c r="O442" s="1175"/>
      <c r="P442" s="1175"/>
      <c r="Q442" s="1175"/>
      <c r="R442" s="1175"/>
      <c r="S442" s="1175"/>
      <c r="T442" s="1175"/>
      <c r="U442" s="1175"/>
      <c r="V442" s="1175"/>
      <c r="W442" s="1175"/>
      <c r="X442" s="1175"/>
      <c r="Y442" s="1175"/>
      <c r="Z442" s="1175"/>
      <c r="AA442" s="1175"/>
    </row>
    <row r="443" spans="1:27">
      <c r="A443" s="1175"/>
      <c r="B443" s="1177"/>
      <c r="C443" s="1176"/>
      <c r="D443" s="1176"/>
      <c r="E443" s="1176"/>
      <c r="F443" s="1176"/>
      <c r="G443" s="1176"/>
      <c r="H443" s="1175"/>
      <c r="I443" s="1175"/>
      <c r="J443" s="1175"/>
      <c r="K443" s="1175"/>
      <c r="L443" s="1175"/>
      <c r="M443" s="1175"/>
      <c r="N443" s="1175"/>
      <c r="O443" s="1175"/>
      <c r="P443" s="1175"/>
      <c r="Q443" s="1175"/>
      <c r="R443" s="1175"/>
      <c r="S443" s="1175"/>
      <c r="T443" s="1175"/>
      <c r="U443" s="1175"/>
      <c r="V443" s="1175"/>
      <c r="W443" s="1175"/>
      <c r="X443" s="1175"/>
      <c r="Y443" s="1175"/>
      <c r="Z443" s="1175"/>
      <c r="AA443" s="1175"/>
    </row>
    <row r="444" spans="1:27">
      <c r="A444" s="1175"/>
      <c r="B444" s="1177"/>
      <c r="C444" s="1176"/>
      <c r="D444" s="1176"/>
      <c r="E444" s="1176"/>
      <c r="F444" s="1176"/>
      <c r="G444" s="1176"/>
      <c r="H444" s="1175"/>
      <c r="I444" s="1175"/>
      <c r="J444" s="1175"/>
      <c r="K444" s="1175"/>
      <c r="L444" s="1175"/>
      <c r="M444" s="1175"/>
      <c r="N444" s="1175"/>
      <c r="O444" s="1175"/>
      <c r="P444" s="1175"/>
      <c r="Q444" s="1175"/>
      <c r="R444" s="1175"/>
      <c r="S444" s="1175"/>
      <c r="T444" s="1175"/>
      <c r="U444" s="1175"/>
      <c r="V444" s="1175"/>
      <c r="W444" s="1175"/>
      <c r="X444" s="1175"/>
      <c r="Y444" s="1175"/>
      <c r="Z444" s="1175"/>
      <c r="AA444" s="1175"/>
    </row>
    <row r="445" spans="1:27">
      <c r="A445" s="1175"/>
      <c r="B445" s="1177"/>
      <c r="C445" s="1176"/>
      <c r="D445" s="1176"/>
      <c r="E445" s="1176"/>
      <c r="F445" s="1176"/>
      <c r="G445" s="1176"/>
      <c r="H445" s="1175"/>
      <c r="I445" s="1175"/>
      <c r="J445" s="1175"/>
      <c r="K445" s="1175"/>
      <c r="L445" s="1175"/>
      <c r="M445" s="1175"/>
      <c r="N445" s="1175"/>
      <c r="O445" s="1175"/>
      <c r="P445" s="1175"/>
      <c r="Q445" s="1175"/>
      <c r="R445" s="1175"/>
      <c r="S445" s="1175"/>
      <c r="T445" s="1175"/>
      <c r="U445" s="1175"/>
      <c r="V445" s="1175"/>
      <c r="W445" s="1175"/>
      <c r="X445" s="1175"/>
      <c r="Y445" s="1175"/>
      <c r="Z445" s="1175"/>
      <c r="AA445" s="1175"/>
    </row>
    <row r="446" spans="1:27">
      <c r="A446" s="1175"/>
      <c r="B446" s="1177"/>
      <c r="C446" s="1176"/>
      <c r="D446" s="1176"/>
      <c r="E446" s="1176"/>
      <c r="F446" s="1176"/>
      <c r="G446" s="1176"/>
      <c r="H446" s="1175"/>
      <c r="I446" s="1175"/>
      <c r="J446" s="1175"/>
      <c r="K446" s="1175"/>
      <c r="L446" s="1175"/>
      <c r="M446" s="1175"/>
      <c r="N446" s="1175"/>
      <c r="O446" s="1175"/>
      <c r="P446" s="1175"/>
      <c r="Q446" s="1175"/>
      <c r="R446" s="1175"/>
      <c r="S446" s="1175"/>
      <c r="T446" s="1175"/>
      <c r="U446" s="1175"/>
      <c r="V446" s="1175"/>
      <c r="W446" s="1175"/>
      <c r="X446" s="1175"/>
      <c r="Y446" s="1175"/>
      <c r="Z446" s="1175"/>
      <c r="AA446" s="1175"/>
    </row>
    <row r="447" spans="1:27">
      <c r="A447" s="1175"/>
      <c r="B447" s="1177"/>
      <c r="C447" s="1176"/>
      <c r="D447" s="1176"/>
      <c r="E447" s="1176"/>
      <c r="F447" s="1176"/>
      <c r="G447" s="1176"/>
      <c r="H447" s="1175"/>
      <c r="I447" s="1175"/>
      <c r="J447" s="1175"/>
      <c r="K447" s="1175"/>
      <c r="L447" s="1175"/>
      <c r="M447" s="1175"/>
      <c r="N447" s="1175"/>
      <c r="O447" s="1175"/>
      <c r="P447" s="1175"/>
      <c r="Q447" s="1175"/>
      <c r="R447" s="1175"/>
      <c r="S447" s="1175"/>
      <c r="T447" s="1175"/>
      <c r="U447" s="1175"/>
      <c r="V447" s="1175"/>
      <c r="W447" s="1175"/>
      <c r="X447" s="1175"/>
      <c r="Y447" s="1175"/>
      <c r="Z447" s="1175"/>
      <c r="AA447" s="1175"/>
    </row>
    <row r="448" spans="1:27">
      <c r="A448" s="1175"/>
      <c r="B448" s="1177"/>
      <c r="C448" s="1176"/>
      <c r="D448" s="1176"/>
      <c r="E448" s="1176"/>
      <c r="F448" s="1176"/>
      <c r="G448" s="1176"/>
      <c r="H448" s="1175"/>
      <c r="I448" s="1175"/>
      <c r="J448" s="1175"/>
      <c r="K448" s="1175"/>
      <c r="L448" s="1175"/>
      <c r="M448" s="1175"/>
      <c r="N448" s="1175"/>
      <c r="O448" s="1175"/>
      <c r="P448" s="1175"/>
      <c r="Q448" s="1175"/>
      <c r="R448" s="1175"/>
      <c r="S448" s="1175"/>
      <c r="T448" s="1175"/>
      <c r="U448" s="1175"/>
      <c r="V448" s="1175"/>
      <c r="W448" s="1175"/>
      <c r="X448" s="1175"/>
      <c r="Y448" s="1175"/>
      <c r="Z448" s="1175"/>
      <c r="AA448" s="1175"/>
    </row>
    <row r="449" spans="1:27">
      <c r="A449" s="1175"/>
      <c r="B449" s="1177"/>
      <c r="C449" s="1176"/>
      <c r="D449" s="1176"/>
      <c r="E449" s="1176"/>
      <c r="F449" s="1176"/>
      <c r="G449" s="1176"/>
      <c r="H449" s="1175"/>
      <c r="I449" s="1175"/>
      <c r="J449" s="1175"/>
      <c r="K449" s="1175"/>
      <c r="L449" s="1175"/>
      <c r="M449" s="1175"/>
      <c r="N449" s="1175"/>
      <c r="O449" s="1175"/>
      <c r="P449" s="1175"/>
      <c r="Q449" s="1175"/>
      <c r="R449" s="1175"/>
      <c r="S449" s="1175"/>
      <c r="T449" s="1175"/>
      <c r="U449" s="1175"/>
      <c r="V449" s="1175"/>
      <c r="W449" s="1175"/>
      <c r="X449" s="1175"/>
      <c r="Y449" s="1175"/>
      <c r="Z449" s="1175"/>
      <c r="AA449" s="1175"/>
    </row>
    <row r="450" spans="1:27">
      <c r="A450" s="1175"/>
      <c r="B450" s="1177"/>
      <c r="C450" s="1176"/>
      <c r="D450" s="1176"/>
      <c r="E450" s="1176"/>
      <c r="F450" s="1176"/>
      <c r="G450" s="1176"/>
      <c r="H450" s="1175"/>
      <c r="I450" s="1175"/>
      <c r="J450" s="1175"/>
      <c r="K450" s="1175"/>
      <c r="L450" s="1175"/>
      <c r="M450" s="1175"/>
      <c r="N450" s="1175"/>
      <c r="O450" s="1175"/>
      <c r="P450" s="1175"/>
      <c r="Q450" s="1175"/>
      <c r="R450" s="1175"/>
      <c r="S450" s="1175"/>
      <c r="T450" s="1175"/>
      <c r="U450" s="1175"/>
      <c r="V450" s="1175"/>
      <c r="W450" s="1175"/>
      <c r="X450" s="1175"/>
      <c r="Y450" s="1175"/>
      <c r="Z450" s="1175"/>
      <c r="AA450" s="1175"/>
    </row>
    <row r="451" spans="1:27">
      <c r="A451" s="1175"/>
      <c r="B451" s="1177"/>
      <c r="C451" s="1176"/>
      <c r="D451" s="1176"/>
      <c r="E451" s="1176"/>
      <c r="F451" s="1176"/>
      <c r="G451" s="1176"/>
      <c r="H451" s="1175"/>
      <c r="I451" s="1175"/>
      <c r="J451" s="1175"/>
      <c r="K451" s="1175"/>
      <c r="L451" s="1175"/>
      <c r="M451" s="1175"/>
      <c r="N451" s="1175"/>
      <c r="O451" s="1175"/>
      <c r="P451" s="1175"/>
      <c r="Q451" s="1175"/>
      <c r="R451" s="1175"/>
      <c r="S451" s="1175"/>
      <c r="T451" s="1175"/>
      <c r="U451" s="1175"/>
      <c r="V451" s="1175"/>
      <c r="W451" s="1175"/>
      <c r="X451" s="1175"/>
      <c r="Y451" s="1175"/>
      <c r="Z451" s="1175"/>
      <c r="AA451" s="1175"/>
    </row>
    <row r="452" spans="1:27">
      <c r="A452" s="1175"/>
      <c r="B452" s="1177"/>
      <c r="C452" s="1176"/>
      <c r="D452" s="1176"/>
      <c r="E452" s="1176"/>
      <c r="F452" s="1176"/>
      <c r="G452" s="1176"/>
      <c r="H452" s="1175"/>
      <c r="I452" s="1175"/>
      <c r="J452" s="1175"/>
      <c r="K452" s="1175"/>
      <c r="L452" s="1175"/>
      <c r="M452" s="1175"/>
      <c r="N452" s="1175"/>
      <c r="O452" s="1175"/>
      <c r="P452" s="1175"/>
      <c r="Q452" s="1175"/>
      <c r="R452" s="1175"/>
      <c r="S452" s="1175"/>
      <c r="T452" s="1175"/>
      <c r="U452" s="1175"/>
      <c r="V452" s="1175"/>
      <c r="W452" s="1175"/>
      <c r="X452" s="1175"/>
      <c r="Y452" s="1175"/>
      <c r="Z452" s="1175"/>
      <c r="AA452" s="1175"/>
    </row>
    <row r="453" spans="1:27">
      <c r="A453" s="1175"/>
      <c r="B453" s="1177"/>
      <c r="C453" s="1176"/>
      <c r="D453" s="1176"/>
      <c r="E453" s="1176"/>
      <c r="F453" s="1176"/>
      <c r="G453" s="1176"/>
      <c r="H453" s="1175"/>
      <c r="I453" s="1175"/>
      <c r="J453" s="1175"/>
      <c r="K453" s="1175"/>
      <c r="L453" s="1175"/>
      <c r="M453" s="1175"/>
      <c r="N453" s="1175"/>
      <c r="O453" s="1175"/>
      <c r="P453" s="1175"/>
      <c r="Q453" s="1175"/>
      <c r="R453" s="1175"/>
      <c r="S453" s="1175"/>
      <c r="T453" s="1175"/>
      <c r="U453" s="1175"/>
      <c r="V453" s="1175"/>
      <c r="W453" s="1175"/>
      <c r="X453" s="1175"/>
      <c r="Y453" s="1175"/>
      <c r="Z453" s="1175"/>
      <c r="AA453" s="1175"/>
    </row>
    <row r="454" spans="1:27">
      <c r="A454" s="1175"/>
      <c r="B454" s="1177"/>
      <c r="C454" s="1176"/>
      <c r="D454" s="1176"/>
      <c r="E454" s="1176"/>
      <c r="F454" s="1176"/>
      <c r="G454" s="1176"/>
      <c r="H454" s="1175"/>
      <c r="I454" s="1175"/>
      <c r="J454" s="1175"/>
      <c r="K454" s="1175"/>
      <c r="L454" s="1175"/>
      <c r="M454" s="1175"/>
      <c r="N454" s="1175"/>
      <c r="O454" s="1175"/>
      <c r="P454" s="1175"/>
      <c r="Q454" s="1175"/>
      <c r="R454" s="1175"/>
      <c r="S454" s="1175"/>
      <c r="T454" s="1175"/>
      <c r="U454" s="1175"/>
      <c r="V454" s="1175"/>
      <c r="W454" s="1175"/>
      <c r="X454" s="1175"/>
      <c r="Y454" s="1175"/>
      <c r="Z454" s="1175"/>
      <c r="AA454" s="1175"/>
    </row>
    <row r="455" spans="1:27">
      <c r="A455" s="1175"/>
      <c r="B455" s="1177"/>
      <c r="C455" s="1176"/>
      <c r="D455" s="1176"/>
      <c r="E455" s="1176"/>
      <c r="F455" s="1176"/>
      <c r="G455" s="1176"/>
      <c r="H455" s="1175"/>
      <c r="I455" s="1175"/>
      <c r="J455" s="1175"/>
      <c r="K455" s="1175"/>
      <c r="L455" s="1175"/>
      <c r="M455" s="1175"/>
      <c r="N455" s="1175"/>
      <c r="O455" s="1175"/>
      <c r="P455" s="1175"/>
      <c r="Q455" s="1175"/>
      <c r="R455" s="1175"/>
      <c r="S455" s="1175"/>
      <c r="T455" s="1175"/>
      <c r="U455" s="1175"/>
      <c r="V455" s="1175"/>
      <c r="W455" s="1175"/>
      <c r="X455" s="1175"/>
      <c r="Y455" s="1175"/>
      <c r="Z455" s="1175"/>
      <c r="AA455" s="1175"/>
    </row>
    <row r="456" spans="1:27">
      <c r="A456" s="1175"/>
      <c r="B456" s="1177"/>
      <c r="C456" s="1176"/>
      <c r="D456" s="1176"/>
      <c r="E456" s="1176"/>
      <c r="F456" s="1176"/>
      <c r="G456" s="1176"/>
      <c r="H456" s="1175"/>
      <c r="I456" s="1175"/>
      <c r="J456" s="1175"/>
      <c r="K456" s="1175"/>
      <c r="L456" s="1175"/>
      <c r="M456" s="1175"/>
      <c r="N456" s="1175"/>
      <c r="O456" s="1175"/>
      <c r="P456" s="1175"/>
      <c r="Q456" s="1175"/>
      <c r="R456" s="1175"/>
      <c r="S456" s="1175"/>
      <c r="T456" s="1175"/>
      <c r="U456" s="1175"/>
      <c r="V456" s="1175"/>
      <c r="W456" s="1175"/>
      <c r="X456" s="1175"/>
      <c r="Y456" s="1175"/>
      <c r="Z456" s="1175"/>
      <c r="AA456" s="1175"/>
    </row>
    <row r="457" spans="1:27">
      <c r="A457" s="1175"/>
      <c r="B457" s="1177"/>
      <c r="C457" s="1176"/>
      <c r="D457" s="1176"/>
      <c r="E457" s="1176"/>
      <c r="F457" s="1176"/>
      <c r="G457" s="1176"/>
      <c r="H457" s="1175"/>
      <c r="I457" s="1175"/>
      <c r="J457" s="1175"/>
      <c r="K457" s="1175"/>
      <c r="L457" s="1175"/>
      <c r="M457" s="1175"/>
      <c r="N457" s="1175"/>
      <c r="O457" s="1175"/>
      <c r="P457" s="1175"/>
      <c r="Q457" s="1175"/>
      <c r="R457" s="1175"/>
      <c r="S457" s="1175"/>
      <c r="T457" s="1175"/>
      <c r="U457" s="1175"/>
      <c r="V457" s="1175"/>
      <c r="W457" s="1175"/>
      <c r="X457" s="1175"/>
      <c r="Y457" s="1175"/>
      <c r="Z457" s="1175"/>
      <c r="AA457" s="1175"/>
    </row>
    <row r="458" spans="1:27">
      <c r="A458" s="1175"/>
      <c r="B458" s="1177"/>
      <c r="C458" s="1176"/>
      <c r="D458" s="1176"/>
      <c r="E458" s="1176"/>
      <c r="F458" s="1176"/>
      <c r="G458" s="1176"/>
      <c r="H458" s="1175"/>
      <c r="I458" s="1175"/>
      <c r="J458" s="1175"/>
      <c r="K458" s="1175"/>
      <c r="L458" s="1175"/>
      <c r="M458" s="1175"/>
      <c r="N458" s="1175"/>
      <c r="O458" s="1175"/>
      <c r="P458" s="1175"/>
      <c r="Q458" s="1175"/>
      <c r="R458" s="1175"/>
      <c r="S458" s="1175"/>
      <c r="T458" s="1175"/>
      <c r="U458" s="1175"/>
      <c r="V458" s="1175"/>
      <c r="W458" s="1175"/>
      <c r="X458" s="1175"/>
      <c r="Y458" s="1175"/>
      <c r="Z458" s="1175"/>
      <c r="AA458" s="1175"/>
    </row>
    <row r="459" spans="1:27">
      <c r="A459" s="1175"/>
      <c r="B459" s="1177"/>
      <c r="C459" s="1176"/>
      <c r="D459" s="1176"/>
      <c r="E459" s="1176"/>
      <c r="F459" s="1176"/>
      <c r="G459" s="1176"/>
      <c r="H459" s="1175"/>
      <c r="I459" s="1175"/>
      <c r="J459" s="1175"/>
      <c r="K459" s="1175"/>
      <c r="L459" s="1175"/>
      <c r="M459" s="1175"/>
      <c r="N459" s="1175"/>
      <c r="O459" s="1175"/>
      <c r="P459" s="1175"/>
      <c r="Q459" s="1175"/>
      <c r="R459" s="1175"/>
      <c r="S459" s="1175"/>
      <c r="T459" s="1175"/>
      <c r="U459" s="1175"/>
      <c r="V459" s="1175"/>
      <c r="W459" s="1175"/>
      <c r="X459" s="1175"/>
      <c r="Y459" s="1175"/>
      <c r="Z459" s="1175"/>
      <c r="AA459" s="1175"/>
    </row>
    <row r="460" spans="1:27">
      <c r="A460" s="1175"/>
      <c r="B460" s="1177"/>
      <c r="C460" s="1176"/>
      <c r="D460" s="1176"/>
      <c r="E460" s="1176"/>
      <c r="F460" s="1176"/>
      <c r="G460" s="1176"/>
      <c r="H460" s="1175"/>
      <c r="I460" s="1175"/>
      <c r="J460" s="1175"/>
      <c r="K460" s="1175"/>
      <c r="L460" s="1175"/>
      <c r="M460" s="1175"/>
      <c r="N460" s="1175"/>
      <c r="O460" s="1175"/>
      <c r="P460" s="1175"/>
      <c r="Q460" s="1175"/>
      <c r="R460" s="1175"/>
      <c r="S460" s="1175"/>
      <c r="T460" s="1175"/>
      <c r="U460" s="1175"/>
      <c r="V460" s="1175"/>
      <c r="W460" s="1175"/>
      <c r="X460" s="1175"/>
      <c r="Y460" s="1175"/>
      <c r="Z460" s="1175"/>
      <c r="AA460" s="1175"/>
    </row>
    <row r="461" spans="1:27">
      <c r="A461" s="1175"/>
      <c r="B461" s="1177"/>
      <c r="C461" s="1176"/>
      <c r="D461" s="1176"/>
      <c r="E461" s="1176"/>
      <c r="F461" s="1176"/>
      <c r="G461" s="1176"/>
      <c r="H461" s="1175"/>
      <c r="I461" s="1175"/>
      <c r="J461" s="1175"/>
      <c r="K461" s="1175"/>
      <c r="L461" s="1175"/>
      <c r="M461" s="1175"/>
      <c r="N461" s="1175"/>
      <c r="O461" s="1175"/>
      <c r="P461" s="1175"/>
      <c r="Q461" s="1175"/>
      <c r="R461" s="1175"/>
      <c r="S461" s="1175"/>
      <c r="T461" s="1175"/>
      <c r="U461" s="1175"/>
      <c r="V461" s="1175"/>
      <c r="W461" s="1175"/>
      <c r="X461" s="1175"/>
      <c r="Y461" s="1175"/>
      <c r="Z461" s="1175"/>
      <c r="AA461" s="1175"/>
    </row>
    <row r="462" spans="1:27">
      <c r="A462" s="1175"/>
      <c r="B462" s="1177"/>
      <c r="C462" s="1176"/>
      <c r="D462" s="1176"/>
      <c r="E462" s="1176"/>
      <c r="F462" s="1176"/>
      <c r="G462" s="1176"/>
      <c r="H462" s="1175"/>
      <c r="I462" s="1175"/>
      <c r="J462" s="1175"/>
      <c r="K462" s="1175"/>
      <c r="L462" s="1175"/>
      <c r="M462" s="1175"/>
      <c r="N462" s="1175"/>
      <c r="O462" s="1175"/>
      <c r="P462" s="1175"/>
      <c r="Q462" s="1175"/>
      <c r="R462" s="1175"/>
      <c r="S462" s="1175"/>
      <c r="T462" s="1175"/>
      <c r="U462" s="1175"/>
      <c r="V462" s="1175"/>
      <c r="W462" s="1175"/>
      <c r="X462" s="1175"/>
      <c r="Y462" s="1175"/>
      <c r="Z462" s="1175"/>
      <c r="AA462" s="1175"/>
    </row>
    <row r="463" spans="1:27">
      <c r="A463" s="1175"/>
      <c r="B463" s="1177"/>
      <c r="C463" s="1176"/>
      <c r="D463" s="1176"/>
      <c r="E463" s="1176"/>
      <c r="F463" s="1176"/>
      <c r="G463" s="1176"/>
      <c r="H463" s="1175"/>
      <c r="I463" s="1175"/>
      <c r="J463" s="1175"/>
      <c r="K463" s="1175"/>
      <c r="L463" s="1175"/>
      <c r="M463" s="1175"/>
      <c r="N463" s="1175"/>
      <c r="O463" s="1175"/>
      <c r="P463" s="1175"/>
      <c r="Q463" s="1175"/>
      <c r="R463" s="1175"/>
      <c r="S463" s="1175"/>
      <c r="T463" s="1175"/>
      <c r="U463" s="1175"/>
      <c r="V463" s="1175"/>
      <c r="W463" s="1175"/>
      <c r="X463" s="1175"/>
      <c r="Y463" s="1175"/>
      <c r="Z463" s="1175"/>
      <c r="AA463" s="1175"/>
    </row>
    <row r="464" spans="1:27">
      <c r="A464" s="1175"/>
      <c r="B464" s="1177"/>
      <c r="C464" s="1176"/>
      <c r="D464" s="1176"/>
      <c r="E464" s="1176"/>
      <c r="F464" s="1176"/>
      <c r="G464" s="1176"/>
      <c r="H464" s="1175"/>
      <c r="I464" s="1175"/>
      <c r="J464" s="1175"/>
      <c r="K464" s="1175"/>
      <c r="L464" s="1175"/>
      <c r="M464" s="1175"/>
      <c r="N464" s="1175"/>
      <c r="O464" s="1175"/>
      <c r="P464" s="1175"/>
      <c r="Q464" s="1175"/>
      <c r="R464" s="1175"/>
      <c r="S464" s="1175"/>
      <c r="T464" s="1175"/>
      <c r="U464" s="1175"/>
      <c r="V464" s="1175"/>
      <c r="W464" s="1175"/>
      <c r="X464" s="1175"/>
      <c r="Y464" s="1175"/>
      <c r="Z464" s="1175"/>
      <c r="AA464" s="1175"/>
    </row>
    <row r="465" spans="1:27">
      <c r="A465" s="1175"/>
      <c r="B465" s="1177"/>
      <c r="C465" s="1176"/>
      <c r="D465" s="1176"/>
      <c r="E465" s="1176"/>
      <c r="F465" s="1176"/>
      <c r="G465" s="1176"/>
      <c r="H465" s="1175"/>
      <c r="I465" s="1175"/>
      <c r="J465" s="1175"/>
      <c r="K465" s="1175"/>
      <c r="L465" s="1175"/>
      <c r="M465" s="1175"/>
      <c r="N465" s="1175"/>
      <c r="O465" s="1175"/>
      <c r="P465" s="1175"/>
      <c r="Q465" s="1175"/>
      <c r="R465" s="1175"/>
      <c r="S465" s="1175"/>
      <c r="T465" s="1175"/>
      <c r="U465" s="1175"/>
      <c r="V465" s="1175"/>
      <c r="W465" s="1175"/>
      <c r="X465" s="1175"/>
      <c r="Y465" s="1175"/>
      <c r="Z465" s="1175"/>
      <c r="AA465" s="1175"/>
    </row>
    <row r="466" spans="1:27">
      <c r="A466" s="1175"/>
      <c r="B466" s="1177"/>
      <c r="C466" s="1176"/>
      <c r="D466" s="1176"/>
      <c r="E466" s="1176"/>
      <c r="F466" s="1176"/>
      <c r="G466" s="1176"/>
      <c r="H466" s="1175"/>
      <c r="I466" s="1175"/>
      <c r="J466" s="1175"/>
      <c r="K466" s="1175"/>
      <c r="L466" s="1175"/>
      <c r="M466" s="1175"/>
      <c r="N466" s="1175"/>
      <c r="O466" s="1175"/>
      <c r="P466" s="1175"/>
      <c r="Q466" s="1175"/>
      <c r="R466" s="1175"/>
      <c r="S466" s="1175"/>
      <c r="T466" s="1175"/>
      <c r="U466" s="1175"/>
      <c r="V466" s="1175"/>
      <c r="W466" s="1175"/>
      <c r="X466" s="1175"/>
      <c r="Y466" s="1175"/>
      <c r="Z466" s="1175"/>
      <c r="AA466" s="1175"/>
    </row>
    <row r="467" spans="1:27">
      <c r="A467" s="1175"/>
      <c r="B467" s="1177"/>
      <c r="C467" s="1176"/>
      <c r="D467" s="1176"/>
      <c r="E467" s="1176"/>
      <c r="F467" s="1176"/>
      <c r="G467" s="1176"/>
      <c r="H467" s="1175"/>
      <c r="I467" s="1175"/>
      <c r="J467" s="1175"/>
      <c r="K467" s="1175"/>
      <c r="L467" s="1175"/>
      <c r="M467" s="1175"/>
      <c r="N467" s="1175"/>
      <c r="O467" s="1175"/>
      <c r="P467" s="1175"/>
      <c r="Q467" s="1175"/>
      <c r="R467" s="1175"/>
      <c r="S467" s="1175"/>
      <c r="T467" s="1175"/>
      <c r="U467" s="1175"/>
      <c r="V467" s="1175"/>
      <c r="W467" s="1175"/>
      <c r="X467" s="1175"/>
      <c r="Y467" s="1175"/>
      <c r="Z467" s="1175"/>
      <c r="AA467" s="1175"/>
    </row>
    <row r="468" spans="1:27">
      <c r="A468" s="1175"/>
      <c r="B468" s="1177"/>
      <c r="C468" s="1176"/>
      <c r="D468" s="1176"/>
      <c r="E468" s="1176"/>
      <c r="F468" s="1176"/>
      <c r="G468" s="1176"/>
      <c r="H468" s="1175"/>
      <c r="I468" s="1175"/>
      <c r="J468" s="1175"/>
      <c r="K468" s="1175"/>
      <c r="L468" s="1175"/>
      <c r="M468" s="1175"/>
      <c r="N468" s="1175"/>
      <c r="O468" s="1175"/>
      <c r="P468" s="1175"/>
      <c r="Q468" s="1175"/>
      <c r="R468" s="1175"/>
      <c r="S468" s="1175"/>
      <c r="T468" s="1175"/>
      <c r="U468" s="1175"/>
      <c r="V468" s="1175"/>
      <c r="W468" s="1175"/>
      <c r="X468" s="1175"/>
      <c r="Y468" s="1175"/>
      <c r="Z468" s="1175"/>
      <c r="AA468" s="1175"/>
    </row>
    <row r="469" spans="1:27">
      <c r="A469" s="1175"/>
      <c r="B469" s="1177"/>
      <c r="C469" s="1176"/>
      <c r="D469" s="1176"/>
      <c r="E469" s="1176"/>
      <c r="F469" s="1176"/>
      <c r="G469" s="1176"/>
      <c r="H469" s="1175"/>
      <c r="I469" s="1175"/>
      <c r="J469" s="1175"/>
      <c r="K469" s="1175"/>
      <c r="L469" s="1175"/>
      <c r="M469" s="1175"/>
      <c r="N469" s="1175"/>
      <c r="O469" s="1175"/>
      <c r="P469" s="1175"/>
      <c r="Q469" s="1175"/>
      <c r="R469" s="1175"/>
      <c r="S469" s="1175"/>
      <c r="T469" s="1175"/>
      <c r="U469" s="1175"/>
      <c r="V469" s="1175"/>
      <c r="W469" s="1175"/>
      <c r="X469" s="1175"/>
      <c r="Y469" s="1175"/>
      <c r="Z469" s="1175"/>
      <c r="AA469" s="1175"/>
    </row>
    <row r="470" spans="1:27">
      <c r="A470" s="1175"/>
      <c r="B470" s="1177"/>
      <c r="C470" s="1176"/>
      <c r="D470" s="1176"/>
      <c r="E470" s="1176"/>
      <c r="F470" s="1176"/>
      <c r="G470" s="1176"/>
      <c r="H470" s="1175"/>
      <c r="I470" s="1175"/>
      <c r="J470" s="1175"/>
      <c r="K470" s="1175"/>
      <c r="L470" s="1175"/>
      <c r="M470" s="1175"/>
      <c r="N470" s="1175"/>
      <c r="O470" s="1175"/>
      <c r="P470" s="1175"/>
      <c r="Q470" s="1175"/>
      <c r="R470" s="1175"/>
      <c r="S470" s="1175"/>
      <c r="T470" s="1175"/>
      <c r="U470" s="1175"/>
      <c r="V470" s="1175"/>
      <c r="W470" s="1175"/>
      <c r="X470" s="1175"/>
      <c r="Y470" s="1175"/>
      <c r="Z470" s="1175"/>
      <c r="AA470" s="1175"/>
    </row>
    <row r="471" spans="1:27">
      <c r="A471" s="1175"/>
      <c r="B471" s="1177"/>
      <c r="C471" s="1176"/>
      <c r="D471" s="1176"/>
      <c r="E471" s="1176"/>
      <c r="F471" s="1176"/>
      <c r="G471" s="1176"/>
      <c r="H471" s="1175"/>
      <c r="I471" s="1175"/>
      <c r="J471" s="1175"/>
      <c r="K471" s="1175"/>
      <c r="L471" s="1175"/>
      <c r="M471" s="1175"/>
      <c r="N471" s="1175"/>
      <c r="O471" s="1175"/>
      <c r="P471" s="1175"/>
      <c r="Q471" s="1175"/>
      <c r="R471" s="1175"/>
      <c r="S471" s="1175"/>
      <c r="T471" s="1175"/>
      <c r="U471" s="1175"/>
      <c r="V471" s="1175"/>
      <c r="W471" s="1175"/>
      <c r="X471" s="1175"/>
      <c r="Y471" s="1175"/>
      <c r="Z471" s="1175"/>
      <c r="AA471" s="1175"/>
    </row>
    <row r="472" spans="1:27">
      <c r="A472" s="1175"/>
      <c r="B472" s="1177"/>
      <c r="C472" s="1176"/>
      <c r="D472" s="1176"/>
      <c r="E472" s="1176"/>
      <c r="F472" s="1176"/>
      <c r="G472" s="1176"/>
      <c r="H472" s="1175"/>
      <c r="I472" s="1175"/>
      <c r="J472" s="1175"/>
      <c r="K472" s="1175"/>
      <c r="L472" s="1175"/>
      <c r="M472" s="1175"/>
      <c r="N472" s="1175"/>
      <c r="O472" s="1175"/>
      <c r="P472" s="1175"/>
      <c r="Q472" s="1175"/>
      <c r="R472" s="1175"/>
      <c r="S472" s="1175"/>
      <c r="T472" s="1175"/>
      <c r="U472" s="1175"/>
      <c r="V472" s="1175"/>
      <c r="W472" s="1175"/>
      <c r="X472" s="1175"/>
      <c r="Y472" s="1175"/>
      <c r="Z472" s="1175"/>
      <c r="AA472" s="1175"/>
    </row>
    <row r="473" spans="1:27">
      <c r="A473" s="1175"/>
      <c r="B473" s="1177"/>
      <c r="C473" s="1176"/>
      <c r="D473" s="1176"/>
      <c r="E473" s="1176"/>
      <c r="F473" s="1176"/>
      <c r="G473" s="1176"/>
      <c r="H473" s="1175"/>
      <c r="I473" s="1175"/>
      <c r="J473" s="1175"/>
      <c r="K473" s="1175"/>
      <c r="L473" s="1175"/>
      <c r="M473" s="1175"/>
      <c r="N473" s="1175"/>
      <c r="O473" s="1175"/>
      <c r="P473" s="1175"/>
      <c r="Q473" s="1175"/>
      <c r="R473" s="1175"/>
      <c r="S473" s="1175"/>
      <c r="T473" s="1175"/>
      <c r="U473" s="1175"/>
      <c r="V473" s="1175"/>
      <c r="W473" s="1175"/>
      <c r="X473" s="1175"/>
      <c r="Y473" s="1175"/>
      <c r="Z473" s="1175"/>
      <c r="AA473" s="1175"/>
    </row>
    <row r="474" spans="1:27">
      <c r="A474" s="1175"/>
      <c r="B474" s="1177"/>
      <c r="C474" s="1176"/>
      <c r="D474" s="1176"/>
      <c r="E474" s="1176"/>
      <c r="F474" s="1176"/>
      <c r="G474" s="1176"/>
      <c r="H474" s="1175"/>
      <c r="I474" s="1175"/>
      <c r="J474" s="1175"/>
      <c r="K474" s="1175"/>
      <c r="L474" s="1175"/>
      <c r="M474" s="1175"/>
      <c r="N474" s="1175"/>
      <c r="O474" s="1175"/>
      <c r="P474" s="1175"/>
      <c r="Q474" s="1175"/>
      <c r="R474" s="1175"/>
      <c r="S474" s="1175"/>
      <c r="T474" s="1175"/>
      <c r="U474" s="1175"/>
      <c r="V474" s="1175"/>
      <c r="W474" s="1175"/>
      <c r="X474" s="1175"/>
      <c r="Y474" s="1175"/>
      <c r="Z474" s="1175"/>
      <c r="AA474" s="1175"/>
    </row>
    <row r="475" spans="1:27">
      <c r="A475" s="1175"/>
      <c r="B475" s="1177"/>
      <c r="C475" s="1176"/>
      <c r="D475" s="1176"/>
      <c r="E475" s="1176"/>
      <c r="F475" s="1176"/>
      <c r="G475" s="1176"/>
      <c r="H475" s="1175"/>
      <c r="I475" s="1175"/>
      <c r="J475" s="1175"/>
      <c r="K475" s="1175"/>
      <c r="L475" s="1175"/>
      <c r="M475" s="1175"/>
      <c r="N475" s="1175"/>
      <c r="O475" s="1175"/>
      <c r="P475" s="1175"/>
      <c r="Q475" s="1175"/>
      <c r="R475" s="1175"/>
      <c r="S475" s="1175"/>
      <c r="T475" s="1175"/>
      <c r="U475" s="1175"/>
      <c r="V475" s="1175"/>
      <c r="W475" s="1175"/>
      <c r="X475" s="1175"/>
      <c r="Y475" s="1175"/>
      <c r="Z475" s="1175"/>
      <c r="AA475" s="1175"/>
    </row>
    <row r="476" spans="1:27">
      <c r="A476" s="1175"/>
      <c r="B476" s="1177"/>
      <c r="C476" s="1176"/>
      <c r="D476" s="1176"/>
      <c r="E476" s="1176"/>
      <c r="F476" s="1176"/>
      <c r="G476" s="1176"/>
      <c r="H476" s="1175"/>
      <c r="I476" s="1175"/>
      <c r="J476" s="1175"/>
      <c r="K476" s="1175"/>
      <c r="L476" s="1175"/>
      <c r="M476" s="1175"/>
      <c r="N476" s="1175"/>
      <c r="O476" s="1175"/>
      <c r="P476" s="1175"/>
      <c r="Q476" s="1175"/>
      <c r="R476" s="1175"/>
      <c r="S476" s="1175"/>
      <c r="T476" s="1175"/>
      <c r="U476" s="1175"/>
      <c r="V476" s="1175"/>
      <c r="W476" s="1175"/>
      <c r="X476" s="1175"/>
      <c r="Y476" s="1175"/>
      <c r="Z476" s="1175"/>
      <c r="AA476" s="1175"/>
    </row>
    <row r="477" spans="1:27">
      <c r="A477" s="1175"/>
      <c r="B477" s="1177"/>
      <c r="C477" s="1176"/>
      <c r="D477" s="1176"/>
      <c r="E477" s="1176"/>
      <c r="F477" s="1176"/>
      <c r="G477" s="1176"/>
      <c r="H477" s="1175"/>
      <c r="I477" s="1175"/>
      <c r="J477" s="1175"/>
      <c r="K477" s="1175"/>
      <c r="L477" s="1175"/>
      <c r="M477" s="1175"/>
      <c r="N477" s="1175"/>
      <c r="O477" s="1175"/>
      <c r="P477" s="1175"/>
      <c r="Q477" s="1175"/>
      <c r="R477" s="1175"/>
      <c r="S477" s="1175"/>
      <c r="T477" s="1175"/>
      <c r="U477" s="1175"/>
      <c r="V477" s="1175"/>
      <c r="W477" s="1175"/>
      <c r="X477" s="1175"/>
      <c r="Y477" s="1175"/>
      <c r="Z477" s="1175"/>
      <c r="AA477" s="1175"/>
    </row>
    <row r="478" spans="1:27">
      <c r="A478" s="1175"/>
      <c r="B478" s="1177"/>
      <c r="C478" s="1176"/>
      <c r="D478" s="1176"/>
      <c r="E478" s="1176"/>
      <c r="F478" s="1176"/>
      <c r="G478" s="1176"/>
      <c r="H478" s="1175"/>
      <c r="I478" s="1175"/>
      <c r="J478" s="1175"/>
      <c r="K478" s="1175"/>
      <c r="L478" s="1175"/>
      <c r="M478" s="1175"/>
      <c r="N478" s="1175"/>
      <c r="O478" s="1175"/>
      <c r="P478" s="1175"/>
      <c r="Q478" s="1175"/>
      <c r="R478" s="1175"/>
      <c r="S478" s="1175"/>
      <c r="T478" s="1175"/>
      <c r="U478" s="1175"/>
      <c r="V478" s="1175"/>
      <c r="W478" s="1175"/>
      <c r="X478" s="1175"/>
      <c r="Y478" s="1175"/>
      <c r="Z478" s="1175"/>
      <c r="AA478" s="1175"/>
    </row>
    <row r="479" spans="1:27">
      <c r="A479" s="1175"/>
      <c r="B479" s="1177"/>
      <c r="C479" s="1176"/>
      <c r="D479" s="1176"/>
      <c r="E479" s="1176"/>
      <c r="F479" s="1176"/>
      <c r="G479" s="1176"/>
      <c r="H479" s="1175"/>
      <c r="I479" s="1175"/>
      <c r="J479" s="1175"/>
      <c r="K479" s="1175"/>
      <c r="L479" s="1175"/>
      <c r="M479" s="1175"/>
      <c r="N479" s="1175"/>
      <c r="O479" s="1175"/>
      <c r="P479" s="1175"/>
      <c r="Q479" s="1175"/>
      <c r="R479" s="1175"/>
      <c r="S479" s="1175"/>
      <c r="T479" s="1175"/>
      <c r="U479" s="1175"/>
      <c r="V479" s="1175"/>
      <c r="W479" s="1175"/>
      <c r="X479" s="1175"/>
      <c r="Y479" s="1175"/>
      <c r="Z479" s="1175"/>
      <c r="AA479" s="1175"/>
    </row>
    <row r="480" spans="1:27">
      <c r="A480" s="1175"/>
      <c r="B480" s="1177"/>
      <c r="C480" s="1176"/>
      <c r="D480" s="1176"/>
      <c r="E480" s="1176"/>
      <c r="F480" s="1176"/>
      <c r="G480" s="1176"/>
      <c r="H480" s="1175"/>
      <c r="I480" s="1175"/>
      <c r="J480" s="1175"/>
      <c r="K480" s="1175"/>
      <c r="L480" s="1175"/>
      <c r="M480" s="1175"/>
      <c r="N480" s="1175"/>
      <c r="O480" s="1175"/>
      <c r="P480" s="1175"/>
      <c r="Q480" s="1175"/>
      <c r="R480" s="1175"/>
      <c r="S480" s="1175"/>
      <c r="T480" s="1175"/>
      <c r="U480" s="1175"/>
      <c r="V480" s="1175"/>
      <c r="W480" s="1175"/>
      <c r="X480" s="1175"/>
      <c r="Y480" s="1175"/>
      <c r="Z480" s="1175"/>
      <c r="AA480" s="1175"/>
    </row>
    <row r="481" spans="1:27">
      <c r="A481" s="1175"/>
      <c r="B481" s="1177"/>
      <c r="C481" s="1176"/>
      <c r="D481" s="1176"/>
      <c r="E481" s="1176"/>
      <c r="F481" s="1176"/>
      <c r="G481" s="1176"/>
      <c r="H481" s="1175"/>
      <c r="I481" s="1175"/>
      <c r="J481" s="1175"/>
      <c r="K481" s="1175"/>
      <c r="L481" s="1175"/>
      <c r="M481" s="1175"/>
      <c r="N481" s="1175"/>
      <c r="O481" s="1175"/>
      <c r="P481" s="1175"/>
      <c r="Q481" s="1175"/>
      <c r="R481" s="1175"/>
      <c r="S481" s="1175"/>
      <c r="T481" s="1175"/>
      <c r="U481" s="1175"/>
      <c r="V481" s="1175"/>
      <c r="W481" s="1175"/>
      <c r="X481" s="1175"/>
      <c r="Y481" s="1175"/>
      <c r="Z481" s="1175"/>
      <c r="AA481" s="1175"/>
    </row>
    <row r="482" spans="1:27">
      <c r="A482" s="1175"/>
      <c r="B482" s="1177"/>
      <c r="C482" s="1176"/>
      <c r="D482" s="1176"/>
      <c r="E482" s="1176"/>
      <c r="F482" s="1176"/>
      <c r="G482" s="1176"/>
      <c r="H482" s="1175"/>
      <c r="I482" s="1175"/>
      <c r="J482" s="1175"/>
      <c r="K482" s="1175"/>
      <c r="L482" s="1175"/>
      <c r="M482" s="1175"/>
      <c r="N482" s="1175"/>
      <c r="O482" s="1175"/>
      <c r="P482" s="1175"/>
      <c r="Q482" s="1175"/>
      <c r="R482" s="1175"/>
      <c r="S482" s="1175"/>
      <c r="T482" s="1175"/>
      <c r="U482" s="1175"/>
      <c r="V482" s="1175"/>
      <c r="W482" s="1175"/>
      <c r="X482" s="1175"/>
      <c r="Y482" s="1175"/>
      <c r="Z482" s="1175"/>
      <c r="AA482" s="1175"/>
    </row>
    <row r="483" spans="1:27">
      <c r="A483" s="1175"/>
      <c r="B483" s="1177"/>
      <c r="C483" s="1176"/>
      <c r="D483" s="1176"/>
      <c r="E483" s="1176"/>
      <c r="F483" s="1176"/>
      <c r="G483" s="1176"/>
      <c r="H483" s="1175"/>
      <c r="I483" s="1175"/>
      <c r="J483" s="1175"/>
      <c r="K483" s="1175"/>
      <c r="L483" s="1175"/>
      <c r="M483" s="1175"/>
      <c r="N483" s="1175"/>
      <c r="O483" s="1175"/>
      <c r="P483" s="1175"/>
      <c r="Q483" s="1175"/>
      <c r="R483" s="1175"/>
      <c r="S483" s="1175"/>
      <c r="T483" s="1175"/>
      <c r="U483" s="1175"/>
      <c r="V483" s="1175"/>
      <c r="W483" s="1175"/>
      <c r="X483" s="1175"/>
      <c r="Y483" s="1175"/>
      <c r="Z483" s="1175"/>
      <c r="AA483" s="1175"/>
    </row>
    <row r="484" spans="1:27">
      <c r="A484" s="1175"/>
      <c r="B484" s="1177"/>
      <c r="C484" s="1176"/>
      <c r="D484" s="1176"/>
      <c r="E484" s="1176"/>
      <c r="F484" s="1176"/>
      <c r="G484" s="1176"/>
      <c r="H484" s="1175"/>
      <c r="I484" s="1175"/>
      <c r="J484" s="1175"/>
      <c r="K484" s="1175"/>
      <c r="L484" s="1175"/>
      <c r="M484" s="1175"/>
      <c r="N484" s="1175"/>
      <c r="O484" s="1175"/>
      <c r="P484" s="1175"/>
      <c r="Q484" s="1175"/>
      <c r="R484" s="1175"/>
      <c r="S484" s="1175"/>
      <c r="T484" s="1175"/>
      <c r="U484" s="1175"/>
      <c r="V484" s="1175"/>
      <c r="W484" s="1175"/>
      <c r="X484" s="1175"/>
      <c r="Y484" s="1175"/>
      <c r="Z484" s="1175"/>
      <c r="AA484" s="1175"/>
    </row>
    <row r="485" spans="1:27">
      <c r="A485" s="1175"/>
      <c r="B485" s="1177"/>
      <c r="C485" s="1176"/>
      <c r="D485" s="1176"/>
      <c r="E485" s="1176"/>
      <c r="F485" s="1176"/>
      <c r="G485" s="1176"/>
      <c r="H485" s="1175"/>
      <c r="I485" s="1175"/>
      <c r="J485" s="1175"/>
      <c r="K485" s="1175"/>
      <c r="L485" s="1175"/>
      <c r="M485" s="1175"/>
      <c r="N485" s="1175"/>
      <c r="O485" s="1175"/>
      <c r="P485" s="1175"/>
      <c r="Q485" s="1175"/>
      <c r="R485" s="1175"/>
      <c r="S485" s="1175"/>
      <c r="T485" s="1175"/>
      <c r="U485" s="1175"/>
      <c r="V485" s="1175"/>
      <c r="W485" s="1175"/>
      <c r="X485" s="1175"/>
      <c r="Y485" s="1175"/>
      <c r="Z485" s="1175"/>
      <c r="AA485" s="1175"/>
    </row>
  </sheetData>
  <mergeCells count="3">
    <mergeCell ref="B3:G3"/>
    <mergeCell ref="B4:G4"/>
    <mergeCell ref="C6:C7"/>
  </mergeCells>
  <phoneticPr fontId="101" type="noConversion"/>
  <printOptions horizontalCentered="1"/>
  <pageMargins left="0.39370078740157483" right="0.39370078740157483" top="0.19685039370078741" bottom="0.19685039370078741" header="0" footer="0"/>
  <pageSetup paperSize="9" scale="8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O261"/>
  <sheetViews>
    <sheetView showGridLines="0" topLeftCell="B18" zoomScaleNormal="100" workbookViewId="0">
      <selection activeCell="M246" sqref="M246"/>
    </sheetView>
  </sheetViews>
  <sheetFormatPr baseColWidth="10" defaultColWidth="11.453125" defaultRowHeight="14"/>
  <cols>
    <col min="1" max="1" width="4.81640625" style="892" hidden="1" customWidth="1"/>
    <col min="2" max="2" width="38.1796875" style="754" customWidth="1"/>
    <col min="3" max="3" width="13" style="755" customWidth="1"/>
    <col min="4" max="4" width="12.453125" style="755" customWidth="1"/>
    <col min="5" max="5" width="10.81640625" style="755" customWidth="1"/>
    <col min="6" max="6" width="11.81640625" style="755" customWidth="1"/>
    <col min="7" max="7" width="9.81640625" style="756" customWidth="1"/>
    <col min="8" max="8" width="11.81640625" style="757" hidden="1" customWidth="1"/>
    <col min="9" max="9" width="16.81640625" style="791" hidden="1" customWidth="1"/>
    <col min="10" max="10" width="12.81640625" style="759" hidden="1" customWidth="1"/>
    <col min="11" max="16" width="0" style="759" hidden="1" customWidth="1"/>
    <col min="17" max="16384" width="11.453125" style="759"/>
  </cols>
  <sheetData>
    <row r="1" spans="1:249" hidden="1">
      <c r="C1" s="754"/>
      <c r="E1" s="754"/>
      <c r="I1" s="758"/>
    </row>
    <row r="2" spans="1:249" hidden="1">
      <c r="C2" s="754"/>
      <c r="E2" s="754"/>
      <c r="I2" s="758"/>
    </row>
    <row r="3" spans="1:249">
      <c r="C3" s="754"/>
      <c r="E3" s="754"/>
      <c r="I3" s="758"/>
    </row>
    <row r="4" spans="1:249" ht="28.5" customHeight="1">
      <c r="B4" s="1454" t="s">
        <v>287</v>
      </c>
      <c r="C4" s="1455"/>
      <c r="D4" s="1455"/>
      <c r="E4" s="1455"/>
      <c r="F4" s="1455"/>
      <c r="G4" s="1456"/>
      <c r="I4" s="759"/>
    </row>
    <row r="5" spans="1:249" ht="24" customHeight="1">
      <c r="B5" s="1457" t="s">
        <v>243</v>
      </c>
      <c r="C5" s="1458"/>
      <c r="D5" s="1458"/>
      <c r="E5" s="1458"/>
      <c r="F5" s="1458"/>
      <c r="G5" s="1459"/>
      <c r="I5" s="760"/>
    </row>
    <row r="6" spans="1:249" s="763" customFormat="1" ht="19">
      <c r="A6" s="762"/>
      <c r="B6" s="1450" t="s">
        <v>244</v>
      </c>
      <c r="C6" s="1447" t="str">
        <f>'Reg1 (2)'!$B$6</f>
        <v>ABRIL
2020</v>
      </c>
      <c r="D6" s="1450" t="s">
        <v>159</v>
      </c>
      <c r="E6" s="1465"/>
      <c r="F6" s="1450" t="s">
        <v>160</v>
      </c>
      <c r="G6" s="1465"/>
      <c r="H6" s="762"/>
      <c r="I6" s="1481">
        <v>43891</v>
      </c>
      <c r="J6" s="1481">
        <v>43556</v>
      </c>
      <c r="K6" s="762"/>
      <c r="L6" s="762"/>
      <c r="M6" s="762"/>
      <c r="N6" s="762"/>
      <c r="O6" s="762"/>
      <c r="P6" s="762"/>
      <c r="Q6" s="762"/>
      <c r="R6" s="762"/>
      <c r="S6" s="762"/>
      <c r="T6" s="762"/>
      <c r="U6" s="762"/>
      <c r="V6" s="762"/>
      <c r="W6" s="762"/>
      <c r="X6" s="762"/>
      <c r="Y6" s="762"/>
      <c r="Z6" s="762"/>
      <c r="AA6" s="762"/>
      <c r="AB6" s="762"/>
      <c r="AC6" s="762"/>
      <c r="AD6" s="762"/>
      <c r="AE6" s="762"/>
      <c r="AF6" s="762"/>
      <c r="AG6" s="762"/>
      <c r="AH6" s="762"/>
      <c r="AI6" s="762"/>
      <c r="AJ6" s="762"/>
      <c r="AK6" s="762"/>
      <c r="AL6" s="762"/>
      <c r="AM6" s="762"/>
      <c r="AN6" s="762"/>
      <c r="AO6" s="762"/>
      <c r="AP6" s="762"/>
      <c r="AQ6" s="762"/>
      <c r="AR6" s="762"/>
      <c r="AS6" s="762"/>
      <c r="AT6" s="762"/>
      <c r="AU6" s="762"/>
      <c r="AV6" s="762"/>
      <c r="AW6" s="762"/>
      <c r="AX6" s="762"/>
      <c r="AY6" s="762"/>
      <c r="AZ6" s="762"/>
      <c r="BA6" s="762"/>
      <c r="BB6" s="762"/>
      <c r="BC6" s="762"/>
      <c r="BD6" s="762"/>
      <c r="BE6" s="762"/>
      <c r="BF6" s="762"/>
      <c r="BG6" s="762"/>
      <c r="BH6" s="762"/>
      <c r="BI6" s="762"/>
      <c r="BJ6" s="762"/>
      <c r="BK6" s="762"/>
      <c r="BL6" s="762"/>
      <c r="BM6" s="762"/>
      <c r="BN6" s="762"/>
      <c r="BO6" s="762"/>
      <c r="BP6" s="762"/>
      <c r="BQ6" s="762"/>
      <c r="BR6" s="762"/>
      <c r="BS6" s="762"/>
      <c r="BT6" s="762"/>
      <c r="BU6" s="762"/>
      <c r="BV6" s="762"/>
      <c r="BW6" s="762"/>
      <c r="BX6" s="762"/>
      <c r="BY6" s="762"/>
      <c r="BZ6" s="762"/>
      <c r="CA6" s="762"/>
      <c r="CB6" s="762"/>
      <c r="CC6" s="762"/>
      <c r="CD6" s="762"/>
      <c r="CE6" s="762"/>
      <c r="CF6" s="762"/>
      <c r="CG6" s="762"/>
      <c r="CH6" s="762"/>
      <c r="CI6" s="762"/>
      <c r="CJ6" s="762"/>
      <c r="CK6" s="762"/>
      <c r="CL6" s="762"/>
      <c r="CM6" s="762"/>
      <c r="CN6" s="762"/>
      <c r="CO6" s="762"/>
      <c r="CP6" s="762"/>
      <c r="CQ6" s="762"/>
      <c r="CR6" s="762"/>
      <c r="CS6" s="762"/>
      <c r="CT6" s="762"/>
      <c r="CU6" s="762"/>
      <c r="CV6" s="762"/>
      <c r="CW6" s="762"/>
      <c r="CX6" s="762"/>
      <c r="CY6" s="762"/>
      <c r="CZ6" s="762"/>
      <c r="DA6" s="762"/>
      <c r="DB6" s="762"/>
      <c r="DC6" s="762"/>
      <c r="DD6" s="762"/>
      <c r="DE6" s="762"/>
      <c r="DF6" s="762"/>
      <c r="DG6" s="762"/>
      <c r="DH6" s="762"/>
      <c r="DI6" s="762"/>
      <c r="DJ6" s="762"/>
      <c r="DK6" s="762"/>
      <c r="DL6" s="762"/>
      <c r="DM6" s="762"/>
      <c r="DN6" s="762"/>
      <c r="DO6" s="762"/>
      <c r="DP6" s="762"/>
      <c r="DQ6" s="762"/>
      <c r="DR6" s="762"/>
      <c r="DS6" s="762"/>
      <c r="DT6" s="762"/>
      <c r="DU6" s="762"/>
      <c r="DV6" s="762"/>
      <c r="DW6" s="762"/>
      <c r="DX6" s="762"/>
      <c r="DY6" s="762"/>
      <c r="DZ6" s="762"/>
      <c r="EA6" s="762"/>
      <c r="EB6" s="762"/>
      <c r="EC6" s="762"/>
      <c r="ED6" s="762"/>
      <c r="EE6" s="762"/>
      <c r="EF6" s="762"/>
      <c r="EG6" s="762"/>
      <c r="EH6" s="762"/>
      <c r="EI6" s="762"/>
      <c r="EJ6" s="762"/>
      <c r="EK6" s="762"/>
      <c r="EL6" s="762"/>
      <c r="EM6" s="762"/>
      <c r="EN6" s="762"/>
      <c r="EO6" s="762"/>
      <c r="EP6" s="762"/>
      <c r="EQ6" s="762"/>
      <c r="ER6" s="762"/>
      <c r="ES6" s="762"/>
      <c r="ET6" s="762"/>
      <c r="EU6" s="762"/>
      <c r="EV6" s="762"/>
      <c r="EW6" s="762"/>
      <c r="EX6" s="762"/>
      <c r="EY6" s="762"/>
      <c r="EZ6" s="762"/>
      <c r="FA6" s="762"/>
      <c r="FB6" s="762"/>
      <c r="FC6" s="762"/>
      <c r="FD6" s="762"/>
      <c r="FE6" s="762"/>
      <c r="FF6" s="762"/>
      <c r="FG6" s="762"/>
      <c r="FH6" s="762"/>
      <c r="FI6" s="762"/>
      <c r="FJ6" s="762"/>
      <c r="FK6" s="762"/>
      <c r="FL6" s="762"/>
      <c r="FM6" s="762"/>
      <c r="FN6" s="762"/>
      <c r="FO6" s="762"/>
      <c r="FP6" s="762"/>
      <c r="FQ6" s="762"/>
      <c r="FR6" s="762"/>
      <c r="FS6" s="762"/>
      <c r="FT6" s="762"/>
      <c r="FU6" s="762"/>
      <c r="FV6" s="762"/>
      <c r="FW6" s="762"/>
      <c r="FX6" s="762"/>
      <c r="FY6" s="762"/>
      <c r="FZ6" s="762"/>
      <c r="GA6" s="762"/>
      <c r="GB6" s="762"/>
      <c r="GC6" s="762"/>
      <c r="GD6" s="762"/>
      <c r="GE6" s="762"/>
      <c r="GF6" s="762"/>
      <c r="GG6" s="762"/>
      <c r="GH6" s="762"/>
      <c r="GI6" s="762"/>
      <c r="GJ6" s="762"/>
      <c r="GK6" s="762"/>
      <c r="GL6" s="762"/>
      <c r="GM6" s="762"/>
      <c r="GN6" s="762"/>
      <c r="GO6" s="762"/>
      <c r="GP6" s="762"/>
      <c r="GQ6" s="762"/>
      <c r="GR6" s="762"/>
      <c r="GS6" s="762"/>
      <c r="GT6" s="762"/>
      <c r="GU6" s="762"/>
      <c r="GV6" s="762"/>
      <c r="GW6" s="762"/>
      <c r="GX6" s="762"/>
      <c r="GY6" s="762"/>
      <c r="GZ6" s="762"/>
      <c r="HA6" s="762"/>
      <c r="HB6" s="762"/>
      <c r="HC6" s="762"/>
      <c r="HD6" s="762"/>
      <c r="HE6" s="762"/>
      <c r="HF6" s="762"/>
      <c r="HG6" s="762"/>
      <c r="HH6" s="762"/>
      <c r="HI6" s="762"/>
      <c r="HJ6" s="762"/>
      <c r="HK6" s="762"/>
      <c r="HL6" s="762"/>
      <c r="HM6" s="762"/>
      <c r="HN6" s="762"/>
      <c r="HO6" s="762"/>
      <c r="HP6" s="762"/>
      <c r="HQ6" s="762"/>
      <c r="HR6" s="762"/>
      <c r="HS6" s="762"/>
      <c r="HT6" s="762"/>
      <c r="HU6" s="762"/>
      <c r="HV6" s="762"/>
      <c r="HW6" s="762"/>
      <c r="HX6" s="762"/>
      <c r="HY6" s="762"/>
      <c r="HZ6" s="762"/>
      <c r="IA6" s="762"/>
      <c r="IB6" s="762"/>
      <c r="IC6" s="762"/>
      <c r="ID6" s="762"/>
      <c r="IE6" s="762"/>
      <c r="IF6" s="762"/>
      <c r="IG6" s="762"/>
      <c r="IH6" s="762"/>
      <c r="II6" s="762"/>
      <c r="IJ6" s="762"/>
      <c r="IK6" s="762"/>
      <c r="IL6" s="762"/>
      <c r="IM6" s="762"/>
      <c r="IN6" s="762"/>
      <c r="IO6" s="762"/>
    </row>
    <row r="7" spans="1:249" s="763" customFormat="1" ht="14.5" customHeight="1">
      <c r="A7" s="762"/>
      <c r="B7" s="1460"/>
      <c r="C7" s="1462"/>
      <c r="D7" s="1461"/>
      <c r="E7" s="1466"/>
      <c r="F7" s="1461"/>
      <c r="G7" s="1466"/>
      <c r="H7" s="762"/>
      <c r="I7" s="1442"/>
      <c r="J7" s="1442"/>
      <c r="K7" s="762"/>
      <c r="L7" s="762"/>
      <c r="M7" s="762"/>
      <c r="N7" s="762"/>
      <c r="O7" s="762"/>
      <c r="P7" s="762"/>
      <c r="Q7" s="762"/>
      <c r="R7" s="762"/>
      <c r="S7" s="762"/>
      <c r="T7" s="762"/>
      <c r="U7" s="762"/>
      <c r="V7" s="762"/>
      <c r="W7" s="762"/>
      <c r="X7" s="762"/>
      <c r="Y7" s="762"/>
      <c r="Z7" s="762"/>
      <c r="AA7" s="762"/>
      <c r="AB7" s="762"/>
      <c r="AC7" s="762"/>
      <c r="AD7" s="762"/>
      <c r="AE7" s="762"/>
      <c r="AF7" s="762"/>
      <c r="AG7" s="762"/>
      <c r="AH7" s="762"/>
      <c r="AI7" s="762"/>
      <c r="AJ7" s="762"/>
      <c r="AK7" s="762"/>
      <c r="AL7" s="762"/>
      <c r="AM7" s="762"/>
      <c r="AN7" s="762"/>
      <c r="AO7" s="762"/>
      <c r="AP7" s="762"/>
      <c r="AQ7" s="762"/>
      <c r="AR7" s="762"/>
      <c r="AS7" s="762"/>
      <c r="AT7" s="762"/>
      <c r="AU7" s="762"/>
      <c r="AV7" s="762"/>
      <c r="AW7" s="762"/>
      <c r="AX7" s="762"/>
      <c r="AY7" s="762"/>
      <c r="AZ7" s="762"/>
      <c r="BA7" s="762"/>
      <c r="BB7" s="762"/>
      <c r="BC7" s="762"/>
      <c r="BD7" s="762"/>
      <c r="BE7" s="762"/>
      <c r="BF7" s="762"/>
      <c r="BG7" s="762"/>
      <c r="BH7" s="762"/>
      <c r="BI7" s="762"/>
      <c r="BJ7" s="762"/>
      <c r="BK7" s="762"/>
      <c r="BL7" s="762"/>
      <c r="BM7" s="762"/>
      <c r="BN7" s="762"/>
      <c r="BO7" s="762"/>
      <c r="BP7" s="762"/>
      <c r="BQ7" s="762"/>
      <c r="BR7" s="762"/>
      <c r="BS7" s="762"/>
      <c r="BT7" s="762"/>
      <c r="BU7" s="762"/>
      <c r="BV7" s="762"/>
      <c r="BW7" s="762"/>
      <c r="BX7" s="762"/>
      <c r="BY7" s="762"/>
      <c r="BZ7" s="762"/>
      <c r="CA7" s="762"/>
      <c r="CB7" s="762"/>
      <c r="CC7" s="762"/>
      <c r="CD7" s="762"/>
      <c r="CE7" s="762"/>
      <c r="CF7" s="762"/>
      <c r="CG7" s="762"/>
      <c r="CH7" s="762"/>
      <c r="CI7" s="762"/>
      <c r="CJ7" s="762"/>
      <c r="CK7" s="762"/>
      <c r="CL7" s="762"/>
      <c r="CM7" s="762"/>
      <c r="CN7" s="762"/>
      <c r="CO7" s="762"/>
      <c r="CP7" s="762"/>
      <c r="CQ7" s="762"/>
      <c r="CR7" s="762"/>
      <c r="CS7" s="762"/>
      <c r="CT7" s="762"/>
      <c r="CU7" s="762"/>
      <c r="CV7" s="762"/>
      <c r="CW7" s="762"/>
      <c r="CX7" s="762"/>
      <c r="CY7" s="762"/>
      <c r="CZ7" s="762"/>
      <c r="DA7" s="762"/>
      <c r="DB7" s="762"/>
      <c r="DC7" s="762"/>
      <c r="DD7" s="762"/>
      <c r="DE7" s="762"/>
      <c r="DF7" s="762"/>
      <c r="DG7" s="762"/>
      <c r="DH7" s="762"/>
      <c r="DI7" s="762"/>
      <c r="DJ7" s="762"/>
      <c r="DK7" s="762"/>
      <c r="DL7" s="762"/>
      <c r="DM7" s="762"/>
      <c r="DN7" s="762"/>
      <c r="DO7" s="762"/>
      <c r="DP7" s="762"/>
      <c r="DQ7" s="762"/>
      <c r="DR7" s="762"/>
      <c r="DS7" s="762"/>
      <c r="DT7" s="762"/>
      <c r="DU7" s="762"/>
      <c r="DV7" s="762"/>
      <c r="DW7" s="762"/>
      <c r="DX7" s="762"/>
      <c r="DY7" s="762"/>
      <c r="DZ7" s="762"/>
      <c r="EA7" s="762"/>
      <c r="EB7" s="762"/>
      <c r="EC7" s="762"/>
      <c r="ED7" s="762"/>
      <c r="EE7" s="762"/>
      <c r="EF7" s="762"/>
      <c r="EG7" s="762"/>
      <c r="EH7" s="762"/>
      <c r="EI7" s="762"/>
      <c r="EJ7" s="762"/>
      <c r="EK7" s="762"/>
      <c r="EL7" s="762"/>
      <c r="EM7" s="762"/>
      <c r="EN7" s="762"/>
      <c r="EO7" s="762"/>
      <c r="EP7" s="762"/>
      <c r="EQ7" s="762"/>
      <c r="ER7" s="762"/>
      <c r="ES7" s="762"/>
      <c r="ET7" s="762"/>
      <c r="EU7" s="762"/>
      <c r="EV7" s="762"/>
      <c r="EW7" s="762"/>
      <c r="EX7" s="762"/>
      <c r="EY7" s="762"/>
      <c r="EZ7" s="762"/>
      <c r="FA7" s="762"/>
      <c r="FB7" s="762"/>
      <c r="FC7" s="762"/>
      <c r="FD7" s="762"/>
      <c r="FE7" s="762"/>
      <c r="FF7" s="762"/>
      <c r="FG7" s="762"/>
      <c r="FH7" s="762"/>
      <c r="FI7" s="762"/>
      <c r="FJ7" s="762"/>
      <c r="FK7" s="762"/>
      <c r="FL7" s="762"/>
      <c r="FM7" s="762"/>
      <c r="FN7" s="762"/>
      <c r="FO7" s="762"/>
      <c r="FP7" s="762"/>
      <c r="FQ7" s="762"/>
      <c r="FR7" s="762"/>
      <c r="FS7" s="762"/>
      <c r="FT7" s="762"/>
      <c r="FU7" s="762"/>
      <c r="FV7" s="762"/>
      <c r="FW7" s="762"/>
      <c r="FX7" s="762"/>
      <c r="FY7" s="762"/>
      <c r="FZ7" s="762"/>
      <c r="GA7" s="762"/>
      <c r="GB7" s="762"/>
      <c r="GC7" s="762"/>
      <c r="GD7" s="762"/>
      <c r="GE7" s="762"/>
      <c r="GF7" s="762"/>
      <c r="GG7" s="762"/>
      <c r="GH7" s="762"/>
      <c r="GI7" s="762"/>
      <c r="GJ7" s="762"/>
      <c r="GK7" s="762"/>
      <c r="GL7" s="762"/>
      <c r="GM7" s="762"/>
      <c r="GN7" s="762"/>
      <c r="GO7" s="762"/>
      <c r="GP7" s="762"/>
      <c r="GQ7" s="762"/>
      <c r="GR7" s="762"/>
      <c r="GS7" s="762"/>
      <c r="GT7" s="762"/>
      <c r="GU7" s="762"/>
      <c r="GV7" s="762"/>
      <c r="GW7" s="762"/>
      <c r="GX7" s="762"/>
      <c r="GY7" s="762"/>
      <c r="GZ7" s="762"/>
      <c r="HA7" s="762"/>
      <c r="HB7" s="762"/>
      <c r="HC7" s="762"/>
      <c r="HD7" s="762"/>
      <c r="HE7" s="762"/>
      <c r="HF7" s="762"/>
      <c r="HG7" s="762"/>
      <c r="HH7" s="762"/>
      <c r="HI7" s="762"/>
      <c r="HJ7" s="762"/>
      <c r="HK7" s="762"/>
      <c r="HL7" s="762"/>
      <c r="HM7" s="762"/>
      <c r="HN7" s="762"/>
      <c r="HO7" s="762"/>
      <c r="HP7" s="762"/>
      <c r="HQ7" s="762"/>
      <c r="HR7" s="762"/>
      <c r="HS7" s="762"/>
      <c r="HT7" s="762"/>
      <c r="HU7" s="762"/>
      <c r="HV7" s="762"/>
      <c r="HW7" s="762"/>
      <c r="HX7" s="762"/>
      <c r="HY7" s="762"/>
      <c r="HZ7" s="762"/>
      <c r="IA7" s="762"/>
      <c r="IB7" s="762"/>
      <c r="IC7" s="762"/>
      <c r="ID7" s="762"/>
      <c r="IE7" s="762"/>
      <c r="IF7" s="762"/>
      <c r="IG7" s="762"/>
      <c r="IH7" s="762"/>
      <c r="II7" s="762"/>
      <c r="IJ7" s="762"/>
      <c r="IK7" s="762"/>
      <c r="IL7" s="762"/>
      <c r="IM7" s="762"/>
      <c r="IN7" s="762"/>
      <c r="IO7" s="762"/>
    </row>
    <row r="8" spans="1:249" s="763" customFormat="1" ht="28.5" customHeight="1">
      <c r="A8" s="762"/>
      <c r="B8" s="1461"/>
      <c r="C8" s="1463"/>
      <c r="D8" s="764" t="s">
        <v>109</v>
      </c>
      <c r="E8" s="765" t="s">
        <v>247</v>
      </c>
      <c r="F8" s="764" t="s">
        <v>109</v>
      </c>
      <c r="G8" s="765" t="s">
        <v>247</v>
      </c>
      <c r="H8" s="762"/>
      <c r="I8" s="1482"/>
      <c r="J8" s="1482"/>
      <c r="K8" s="893" t="s">
        <v>248</v>
      </c>
      <c r="L8" s="893" t="s">
        <v>288</v>
      </c>
      <c r="M8" s="893" t="s">
        <v>248</v>
      </c>
      <c r="N8" s="893" t="s">
        <v>288</v>
      </c>
      <c r="O8" s="762"/>
      <c r="P8" s="762"/>
      <c r="Q8" s="762"/>
      <c r="R8" s="762"/>
      <c r="S8" s="762"/>
      <c r="T8" s="762"/>
      <c r="U8" s="762"/>
      <c r="V8" s="762"/>
      <c r="W8" s="762"/>
      <c r="X8" s="762"/>
      <c r="Y8" s="762"/>
      <c r="Z8" s="762"/>
      <c r="AA8" s="762"/>
      <c r="AB8" s="762"/>
      <c r="AC8" s="762"/>
      <c r="AD8" s="762"/>
      <c r="AE8" s="762"/>
      <c r="AF8" s="762"/>
      <c r="AG8" s="762"/>
      <c r="AH8" s="762"/>
      <c r="AI8" s="762"/>
      <c r="AJ8" s="762"/>
      <c r="AK8" s="762"/>
      <c r="AL8" s="762"/>
      <c r="AM8" s="762"/>
      <c r="AN8" s="762"/>
      <c r="AO8" s="762"/>
      <c r="AP8" s="762"/>
      <c r="AQ8" s="762"/>
      <c r="AR8" s="762"/>
      <c r="AS8" s="762"/>
      <c r="AT8" s="762"/>
      <c r="AU8" s="762"/>
      <c r="AV8" s="762"/>
      <c r="AW8" s="762"/>
      <c r="AX8" s="762"/>
      <c r="AY8" s="762"/>
      <c r="AZ8" s="762"/>
      <c r="BA8" s="762"/>
      <c r="BB8" s="762"/>
      <c r="BC8" s="762"/>
      <c r="BD8" s="762"/>
      <c r="BE8" s="762"/>
      <c r="BF8" s="762"/>
      <c r="BG8" s="762"/>
      <c r="BH8" s="762"/>
      <c r="BI8" s="762"/>
      <c r="BJ8" s="762"/>
      <c r="BK8" s="762"/>
      <c r="BL8" s="762"/>
      <c r="BM8" s="762"/>
      <c r="BN8" s="762"/>
      <c r="BO8" s="762"/>
      <c r="BP8" s="762"/>
      <c r="BQ8" s="762"/>
      <c r="BR8" s="762"/>
      <c r="BS8" s="762"/>
      <c r="BT8" s="762"/>
      <c r="BU8" s="762"/>
      <c r="BV8" s="762"/>
      <c r="BW8" s="762"/>
      <c r="BX8" s="762"/>
      <c r="BY8" s="762"/>
      <c r="BZ8" s="762"/>
      <c r="CA8" s="762"/>
      <c r="CB8" s="762"/>
      <c r="CC8" s="762"/>
      <c r="CD8" s="762"/>
      <c r="CE8" s="762"/>
      <c r="CF8" s="762"/>
      <c r="CG8" s="762"/>
      <c r="CH8" s="762"/>
      <c r="CI8" s="762"/>
      <c r="CJ8" s="762"/>
      <c r="CK8" s="762"/>
      <c r="CL8" s="762"/>
      <c r="CM8" s="762"/>
      <c r="CN8" s="762"/>
      <c r="CO8" s="762"/>
      <c r="CP8" s="762"/>
      <c r="CQ8" s="762"/>
      <c r="CR8" s="762"/>
      <c r="CS8" s="762"/>
      <c r="CT8" s="762"/>
      <c r="CU8" s="762"/>
      <c r="CV8" s="762"/>
      <c r="CW8" s="762"/>
      <c r="CX8" s="762"/>
      <c r="CY8" s="762"/>
      <c r="CZ8" s="762"/>
      <c r="DA8" s="762"/>
      <c r="DB8" s="762"/>
      <c r="DC8" s="762"/>
      <c r="DD8" s="762"/>
      <c r="DE8" s="762"/>
      <c r="DF8" s="762"/>
      <c r="DG8" s="762"/>
      <c r="DH8" s="762"/>
      <c r="DI8" s="762"/>
      <c r="DJ8" s="762"/>
      <c r="DK8" s="762"/>
      <c r="DL8" s="762"/>
      <c r="DM8" s="762"/>
      <c r="DN8" s="762"/>
      <c r="DO8" s="762"/>
      <c r="DP8" s="762"/>
      <c r="DQ8" s="762"/>
      <c r="DR8" s="762"/>
      <c r="DS8" s="762"/>
      <c r="DT8" s="762"/>
      <c r="DU8" s="762"/>
      <c r="DV8" s="762"/>
      <c r="DW8" s="762"/>
      <c r="DX8" s="762"/>
      <c r="DY8" s="762"/>
      <c r="DZ8" s="762"/>
      <c r="EA8" s="762"/>
      <c r="EB8" s="762"/>
      <c r="EC8" s="762"/>
      <c r="ED8" s="762"/>
      <c r="EE8" s="762"/>
      <c r="EF8" s="762"/>
      <c r="EG8" s="762"/>
      <c r="EH8" s="762"/>
      <c r="EI8" s="762"/>
      <c r="EJ8" s="762"/>
      <c r="EK8" s="762"/>
      <c r="EL8" s="762"/>
      <c r="EM8" s="762"/>
      <c r="EN8" s="762"/>
      <c r="EO8" s="762"/>
      <c r="EP8" s="762"/>
      <c r="EQ8" s="762"/>
      <c r="ER8" s="762"/>
      <c r="ES8" s="762"/>
      <c r="ET8" s="762"/>
      <c r="EU8" s="762"/>
      <c r="EV8" s="762"/>
      <c r="EW8" s="762"/>
      <c r="EX8" s="762"/>
      <c r="EY8" s="762"/>
      <c r="EZ8" s="762"/>
      <c r="FA8" s="762"/>
      <c r="FB8" s="762"/>
      <c r="FC8" s="762"/>
      <c r="FD8" s="762"/>
      <c r="FE8" s="762"/>
      <c r="FF8" s="762"/>
      <c r="FG8" s="762"/>
      <c r="FH8" s="762"/>
      <c r="FI8" s="762"/>
      <c r="FJ8" s="762"/>
      <c r="FK8" s="762"/>
      <c r="FL8" s="762"/>
      <c r="FM8" s="762"/>
      <c r="FN8" s="762"/>
      <c r="FO8" s="762"/>
      <c r="FP8" s="762"/>
      <c r="FQ8" s="762"/>
      <c r="FR8" s="762"/>
      <c r="FS8" s="762"/>
      <c r="FT8" s="762"/>
      <c r="FU8" s="762"/>
      <c r="FV8" s="762"/>
      <c r="FW8" s="762"/>
      <c r="FX8" s="762"/>
      <c r="FY8" s="762"/>
      <c r="FZ8" s="762"/>
      <c r="GA8" s="762"/>
      <c r="GB8" s="762"/>
      <c r="GC8" s="762"/>
      <c r="GD8" s="762"/>
      <c r="GE8" s="762"/>
      <c r="GF8" s="762"/>
      <c r="GG8" s="762"/>
      <c r="GH8" s="762"/>
      <c r="GI8" s="762"/>
      <c r="GJ8" s="762"/>
      <c r="GK8" s="762"/>
      <c r="GL8" s="762"/>
      <c r="GM8" s="762"/>
      <c r="GN8" s="762"/>
      <c r="GO8" s="762"/>
      <c r="GP8" s="762"/>
      <c r="GQ8" s="762"/>
      <c r="GR8" s="762"/>
      <c r="GS8" s="762"/>
      <c r="GT8" s="762"/>
      <c r="GU8" s="762"/>
      <c r="GV8" s="762"/>
      <c r="GW8" s="762"/>
      <c r="GX8" s="762"/>
      <c r="GY8" s="762"/>
      <c r="GZ8" s="762"/>
      <c r="HA8" s="762"/>
      <c r="HB8" s="762"/>
      <c r="HC8" s="762"/>
      <c r="HD8" s="762"/>
      <c r="HE8" s="762"/>
      <c r="HF8" s="762"/>
      <c r="HG8" s="762"/>
      <c r="HH8" s="762"/>
      <c r="HI8" s="762"/>
      <c r="HJ8" s="762"/>
      <c r="HK8" s="762"/>
      <c r="HL8" s="762"/>
      <c r="HM8" s="762"/>
      <c r="HN8" s="762"/>
      <c r="HO8" s="762"/>
      <c r="HP8" s="762"/>
      <c r="HQ8" s="762"/>
      <c r="HR8" s="762"/>
      <c r="HS8" s="762"/>
      <c r="HT8" s="762"/>
      <c r="HU8" s="762"/>
      <c r="HV8" s="762"/>
      <c r="HW8" s="762"/>
      <c r="HX8" s="762"/>
      <c r="HY8" s="762"/>
      <c r="HZ8" s="762"/>
      <c r="IA8" s="762"/>
      <c r="IB8" s="762"/>
      <c r="IC8" s="762"/>
      <c r="ID8" s="762"/>
      <c r="IE8" s="762"/>
      <c r="IF8" s="762"/>
      <c r="IG8" s="762"/>
      <c r="IH8" s="762"/>
      <c r="II8" s="762"/>
      <c r="IJ8" s="762"/>
      <c r="IK8" s="762"/>
      <c r="IL8" s="762"/>
      <c r="IM8" s="762"/>
      <c r="IN8" s="762"/>
      <c r="IO8" s="762"/>
    </row>
    <row r="9" spans="1:249" s="772" customFormat="1" ht="27.25" customHeight="1">
      <c r="A9" s="767"/>
      <c r="B9" s="768" t="s">
        <v>250</v>
      </c>
      <c r="C9" s="769">
        <v>266218.90000000002</v>
      </c>
      <c r="D9" s="770">
        <f t="shared" ref="D9:D30" si="0">C9-I9</f>
        <v>227.71818181802519</v>
      </c>
      <c r="E9" s="771">
        <f t="shared" ref="E9:E30" si="1">C9/I9-1</f>
        <v>8.5611177130551219E-4</v>
      </c>
      <c r="F9" s="770">
        <f t="shared" ref="F9:F30" si="2">C9-J9</f>
        <v>50.300000000046566</v>
      </c>
      <c r="G9" s="771">
        <f t="shared" ref="G9:G30" si="3">C9/J9-1</f>
        <v>1.8897796359174102E-4</v>
      </c>
      <c r="I9" s="894">
        <v>265991.181818182</v>
      </c>
      <c r="J9" s="895">
        <v>266168.59999999998</v>
      </c>
      <c r="K9" s="777">
        <v>6.9692936202181421E-4</v>
      </c>
      <c r="L9" s="777">
        <v>7.9055714415887657E-4</v>
      </c>
      <c r="M9" s="776">
        <f>K9-E9</f>
        <v>-1.5918240928369798E-4</v>
      </c>
      <c r="N9" s="776">
        <f>L9-G9</f>
        <v>6.0157918056713555E-4</v>
      </c>
    </row>
    <row r="10" spans="1:249" s="772" customFormat="1" ht="21.65" customHeight="1">
      <c r="A10" s="767"/>
      <c r="B10" s="768" t="s">
        <v>251</v>
      </c>
      <c r="C10" s="769">
        <v>1561.8</v>
      </c>
      <c r="D10" s="770">
        <f t="shared" si="0"/>
        <v>-21.700000000000045</v>
      </c>
      <c r="E10" s="771">
        <f t="shared" si="1"/>
        <v>-1.3703820650457832E-2</v>
      </c>
      <c r="F10" s="770">
        <f t="shared" si="2"/>
        <v>21.549999999999955</v>
      </c>
      <c r="G10" s="771">
        <f t="shared" si="3"/>
        <v>1.3991235189092732E-2</v>
      </c>
      <c r="I10" s="894">
        <v>1583.5</v>
      </c>
      <c r="J10" s="895">
        <v>1540.25</v>
      </c>
      <c r="K10" s="777">
        <v>2.2186076772934271E-2</v>
      </c>
      <c r="L10" s="777">
        <v>2.0393583165551732E-2</v>
      </c>
      <c r="M10" s="776">
        <f t="shared" ref="M10:M30" si="4">K10-E10</f>
        <v>3.5889897423392103E-2</v>
      </c>
      <c r="N10" s="776">
        <f>L10-G10</f>
        <v>6.4023479764589997E-3</v>
      </c>
    </row>
    <row r="11" spans="1:249" s="772" customFormat="1" ht="24.25" customHeight="1">
      <c r="A11" s="767"/>
      <c r="B11" s="768" t="s">
        <v>252</v>
      </c>
      <c r="C11" s="769">
        <v>210904.05</v>
      </c>
      <c r="D11" s="770">
        <f t="shared" si="0"/>
        <v>-3147.3136363640078</v>
      </c>
      <c r="E11" s="771">
        <f t="shared" si="1"/>
        <v>-1.4703543966721688E-2</v>
      </c>
      <c r="F11" s="770">
        <f t="shared" si="2"/>
        <v>-11320.100000000006</v>
      </c>
      <c r="G11" s="771">
        <f t="shared" si="3"/>
        <v>-5.0940008095429756E-2</v>
      </c>
      <c r="I11" s="894">
        <v>214051.363636364</v>
      </c>
      <c r="J11" s="895">
        <v>222224.15</v>
      </c>
      <c r="K11" s="777">
        <v>5.5492401180767814E-4</v>
      </c>
      <c r="L11" s="777">
        <v>-4.7991695777029109E-2</v>
      </c>
      <c r="M11" s="776">
        <f t="shared" si="4"/>
        <v>1.5258467978529366E-2</v>
      </c>
      <c r="N11" s="776">
        <f t="shared" ref="N11:N30" si="5">L11-G11</f>
        <v>2.9483123184006477E-3</v>
      </c>
    </row>
    <row r="12" spans="1:249" s="772" customFormat="1" ht="31" customHeight="1">
      <c r="A12" s="767"/>
      <c r="B12" s="768" t="s">
        <v>253</v>
      </c>
      <c r="C12" s="769">
        <v>1650.55</v>
      </c>
      <c r="D12" s="770">
        <f t="shared" si="0"/>
        <v>-8.4045454545500888</v>
      </c>
      <c r="E12" s="771">
        <f t="shared" si="1"/>
        <v>-5.06616982218E-3</v>
      </c>
      <c r="F12" s="770">
        <f t="shared" si="2"/>
        <v>59.75</v>
      </c>
      <c r="G12" s="771">
        <f t="shared" si="3"/>
        <v>3.7559718380689056E-2</v>
      </c>
      <c r="I12" s="894">
        <v>1658.95454545455</v>
      </c>
      <c r="J12" s="895">
        <v>1590.8</v>
      </c>
      <c r="K12" s="777">
        <v>9.5930655341911475E-3</v>
      </c>
      <c r="L12" s="777">
        <v>5.1734012090359549E-2</v>
      </c>
      <c r="M12" s="776">
        <f t="shared" si="4"/>
        <v>1.4659235356371147E-2</v>
      </c>
      <c r="N12" s="776">
        <f t="shared" si="5"/>
        <v>1.4174293709670494E-2</v>
      </c>
    </row>
    <row r="13" spans="1:249" s="772" customFormat="1" ht="42" customHeight="1">
      <c r="A13" s="767"/>
      <c r="B13" s="768" t="s">
        <v>254</v>
      </c>
      <c r="C13" s="769">
        <v>2391.5500000000002</v>
      </c>
      <c r="D13" s="770">
        <f t="shared" si="0"/>
        <v>-38.495454545449775</v>
      </c>
      <c r="E13" s="771">
        <f t="shared" si="1"/>
        <v>-1.5841454518245035E-2</v>
      </c>
      <c r="F13" s="770">
        <f t="shared" si="2"/>
        <v>-52.699999999999818</v>
      </c>
      <c r="G13" s="771">
        <f t="shared" si="3"/>
        <v>-2.1560805973202313E-2</v>
      </c>
      <c r="I13" s="894">
        <v>2430.04545454545</v>
      </c>
      <c r="J13" s="895">
        <v>2444.25</v>
      </c>
      <c r="K13" s="777">
        <v>8.9943882839227385E-5</v>
      </c>
      <c r="L13" s="777">
        <v>8.3630040572988396E-3</v>
      </c>
      <c r="M13" s="776">
        <f t="shared" si="4"/>
        <v>1.5931398401084262E-2</v>
      </c>
      <c r="N13" s="776">
        <f t="shared" si="5"/>
        <v>2.9923810030501152E-2</v>
      </c>
    </row>
    <row r="14" spans="1:249" s="772" customFormat="1" ht="22.75" customHeight="1">
      <c r="A14" s="767"/>
      <c r="B14" s="768" t="s">
        <v>6</v>
      </c>
      <c r="C14" s="769">
        <v>378370.1</v>
      </c>
      <c r="D14" s="770">
        <f t="shared" si="0"/>
        <v>-5804.7181818170357</v>
      </c>
      <c r="E14" s="771">
        <f t="shared" si="1"/>
        <v>-1.5109574878668486E-2</v>
      </c>
      <c r="F14" s="770">
        <f t="shared" si="2"/>
        <v>-3416.1000000000349</v>
      </c>
      <c r="G14" s="771">
        <f t="shared" si="3"/>
        <v>-8.9476780459849525E-3</v>
      </c>
      <c r="H14" s="896"/>
      <c r="I14" s="894">
        <v>384174.81818181701</v>
      </c>
      <c r="J14" s="895">
        <v>381786.2</v>
      </c>
      <c r="K14" s="777">
        <v>4.8127195665159661E-3</v>
      </c>
      <c r="L14" s="777">
        <v>1.5977883320337449E-2</v>
      </c>
      <c r="M14" s="776">
        <f t="shared" si="4"/>
        <v>1.9922294445184452E-2</v>
      </c>
      <c r="N14" s="776">
        <f t="shared" si="5"/>
        <v>2.4925561366322402E-2</v>
      </c>
    </row>
    <row r="15" spans="1:249" s="772" customFormat="1" ht="31" customHeight="1">
      <c r="A15" s="767"/>
      <c r="B15" s="768" t="s">
        <v>255</v>
      </c>
      <c r="C15" s="769">
        <v>759314.7</v>
      </c>
      <c r="D15" s="770">
        <f t="shared" si="0"/>
        <v>-9476.8000000020256</v>
      </c>
      <c r="E15" s="771">
        <f t="shared" si="1"/>
        <v>-1.2326879264406565E-2</v>
      </c>
      <c r="F15" s="770">
        <f t="shared" si="2"/>
        <v>-27088.300000001094</v>
      </c>
      <c r="G15" s="771">
        <f t="shared" si="3"/>
        <v>-3.4445824850618645E-2</v>
      </c>
      <c r="I15" s="894">
        <v>768791.50000000198</v>
      </c>
      <c r="J15" s="895">
        <v>786403.00000000105</v>
      </c>
      <c r="K15" s="777">
        <v>-1.0895836938576986E-3</v>
      </c>
      <c r="L15" s="777">
        <v>-1.2671459479276392E-2</v>
      </c>
      <c r="M15" s="776">
        <f t="shared" si="4"/>
        <v>1.1237295570548866E-2</v>
      </c>
      <c r="N15" s="776">
        <f t="shared" si="5"/>
        <v>2.1774365371342252E-2</v>
      </c>
    </row>
    <row r="16" spans="1:249" s="772" customFormat="1" ht="22.75" customHeight="1">
      <c r="A16" s="767"/>
      <c r="B16" s="768" t="s">
        <v>256</v>
      </c>
      <c r="C16" s="769">
        <v>204330.75</v>
      </c>
      <c r="D16" s="770">
        <f t="shared" si="0"/>
        <v>-1065.0227272729971</v>
      </c>
      <c r="E16" s="771">
        <f t="shared" si="1"/>
        <v>-5.1852222328214737E-3</v>
      </c>
      <c r="F16" s="770">
        <f t="shared" si="2"/>
        <v>1919</v>
      </c>
      <c r="G16" s="771">
        <f t="shared" si="3"/>
        <v>9.4806749114120237E-3</v>
      </c>
      <c r="I16" s="894">
        <v>205395.772727273</v>
      </c>
      <c r="J16" s="895">
        <v>202411.75</v>
      </c>
      <c r="K16" s="777">
        <v>3.8381001759639766E-3</v>
      </c>
      <c r="L16" s="777">
        <v>1.5410008334418634E-2</v>
      </c>
      <c r="M16" s="776">
        <f t="shared" si="4"/>
        <v>9.0233224087854502E-3</v>
      </c>
      <c r="N16" s="776">
        <f t="shared" si="5"/>
        <v>5.9293334230066108E-3</v>
      </c>
    </row>
    <row r="17" spans="1:14" s="772" customFormat="1" ht="20.9" customHeight="1">
      <c r="A17" s="767"/>
      <c r="B17" s="768" t="s">
        <v>257</v>
      </c>
      <c r="C17" s="769">
        <v>314248.34999999998</v>
      </c>
      <c r="D17" s="770">
        <f t="shared" si="0"/>
        <v>-4281.8318181810318</v>
      </c>
      <c r="E17" s="771">
        <f t="shared" si="1"/>
        <v>-1.3442468132031316E-2</v>
      </c>
      <c r="F17" s="770">
        <f t="shared" si="2"/>
        <v>-10488.400000002002</v>
      </c>
      <c r="G17" s="771">
        <f t="shared" si="3"/>
        <v>-3.2298161510829759E-2</v>
      </c>
      <c r="I17" s="894">
        <v>318530.18181818101</v>
      </c>
      <c r="J17" s="895">
        <v>324736.75000000198</v>
      </c>
      <c r="K17" s="777">
        <v>2.0774000043821683E-3</v>
      </c>
      <c r="L17" s="777">
        <v>9.6506465019936538E-3</v>
      </c>
      <c r="M17" s="776">
        <f t="shared" si="4"/>
        <v>1.5519868136413484E-2</v>
      </c>
      <c r="N17" s="776">
        <f t="shared" si="5"/>
        <v>4.1948808012823413E-2</v>
      </c>
    </row>
    <row r="18" spans="1:14" s="772" customFormat="1" ht="26.25" customHeight="1">
      <c r="A18" s="767"/>
      <c r="B18" s="768" t="s">
        <v>258</v>
      </c>
      <c r="C18" s="769">
        <v>65113.05</v>
      </c>
      <c r="D18" s="770">
        <f t="shared" si="0"/>
        <v>-1230.2227272727032</v>
      </c>
      <c r="E18" s="771">
        <f t="shared" si="1"/>
        <v>-1.8543292736400985E-2</v>
      </c>
      <c r="F18" s="770">
        <f t="shared" si="2"/>
        <v>-103.39999999999418</v>
      </c>
      <c r="G18" s="771">
        <f t="shared" si="3"/>
        <v>-1.5854895505658106E-3</v>
      </c>
      <c r="I18" s="894">
        <v>66343.272727272706</v>
      </c>
      <c r="J18" s="895">
        <v>65216.45</v>
      </c>
      <c r="K18" s="777">
        <v>4.1335162784852386E-3</v>
      </c>
      <c r="L18" s="777">
        <v>2.7990149602523662E-2</v>
      </c>
      <c r="M18" s="776">
        <f t="shared" si="4"/>
        <v>2.2676809014886223E-2</v>
      </c>
      <c r="N18" s="776">
        <f t="shared" si="5"/>
        <v>2.9575639153089472E-2</v>
      </c>
    </row>
    <row r="19" spans="1:14" s="772" customFormat="1" ht="22" customHeight="1">
      <c r="A19" s="767"/>
      <c r="B19" s="768" t="s">
        <v>259</v>
      </c>
      <c r="C19" s="769">
        <v>59279.3</v>
      </c>
      <c r="D19" s="770">
        <f t="shared" si="0"/>
        <v>-589.65454545449757</v>
      </c>
      <c r="E19" s="771">
        <f t="shared" si="1"/>
        <v>-9.8490870590836055E-3</v>
      </c>
      <c r="F19" s="770">
        <f t="shared" si="2"/>
        <v>-835.40000000009604</v>
      </c>
      <c r="G19" s="771">
        <f t="shared" si="3"/>
        <v>-1.389676734642431E-2</v>
      </c>
      <c r="I19" s="894">
        <v>59868.9545454545</v>
      </c>
      <c r="J19" s="895">
        <v>60114.700000000099</v>
      </c>
      <c r="K19" s="777">
        <v>1.8026008026261753E-3</v>
      </c>
      <c r="L19" s="777">
        <v>1.3755491947098353E-3</v>
      </c>
      <c r="M19" s="776">
        <f t="shared" si="4"/>
        <v>1.1651687861709781E-2</v>
      </c>
      <c r="N19" s="776">
        <f t="shared" si="5"/>
        <v>1.5272316541134145E-2</v>
      </c>
    </row>
    <row r="20" spans="1:14" s="772" customFormat="1" ht="22" customHeight="1">
      <c r="A20" s="767"/>
      <c r="B20" s="768" t="s">
        <v>260</v>
      </c>
      <c r="C20" s="769">
        <v>47934</v>
      </c>
      <c r="D20" s="770">
        <f t="shared" si="0"/>
        <v>-836.22727272719931</v>
      </c>
      <c r="E20" s="771">
        <f t="shared" si="1"/>
        <v>-1.7146265652012382E-2</v>
      </c>
      <c r="F20" s="770">
        <f t="shared" si="2"/>
        <v>521.15000000010332</v>
      </c>
      <c r="G20" s="771">
        <f t="shared" si="3"/>
        <v>1.0991745908548012E-2</v>
      </c>
      <c r="I20" s="894">
        <v>48770.227272727199</v>
      </c>
      <c r="J20" s="895">
        <v>47412.849999999897</v>
      </c>
      <c r="K20" s="777">
        <v>2.9921454465566821E-3</v>
      </c>
      <c r="L20" s="777">
        <v>4.4722066676535777E-2</v>
      </c>
      <c r="M20" s="776">
        <f t="shared" si="4"/>
        <v>2.0138411098569065E-2</v>
      </c>
      <c r="N20" s="776">
        <f t="shared" si="5"/>
        <v>3.3730320767987765E-2</v>
      </c>
    </row>
    <row r="21" spans="1:14" s="772" customFormat="1" ht="31" customHeight="1">
      <c r="A21" s="767"/>
      <c r="B21" s="768" t="s">
        <v>261</v>
      </c>
      <c r="C21" s="769">
        <v>286502.59999999998</v>
      </c>
      <c r="D21" s="770">
        <f t="shared" si="0"/>
        <v>-4243.1272727270261</v>
      </c>
      <c r="E21" s="771">
        <f t="shared" si="1"/>
        <v>-1.4593945412469833E-2</v>
      </c>
      <c r="F21" s="770">
        <f t="shared" si="2"/>
        <v>-925.80000000004657</v>
      </c>
      <c r="G21" s="771">
        <f t="shared" si="3"/>
        <v>-3.220976076129034E-3</v>
      </c>
      <c r="I21" s="894">
        <v>290745.727272727</v>
      </c>
      <c r="J21" s="895">
        <v>287428.40000000002</v>
      </c>
      <c r="K21" s="777">
        <v>2.6301448295604768E-3</v>
      </c>
      <c r="L21" s="777">
        <v>2.1339274436561029E-2</v>
      </c>
      <c r="M21" s="776">
        <f t="shared" si="4"/>
        <v>1.722409024203031E-2</v>
      </c>
      <c r="N21" s="776">
        <f t="shared" si="5"/>
        <v>2.4560250512690063E-2</v>
      </c>
    </row>
    <row r="22" spans="1:14" s="772" customFormat="1" ht="31" customHeight="1">
      <c r="A22" s="767"/>
      <c r="B22" s="768" t="s">
        <v>262</v>
      </c>
      <c r="C22" s="769">
        <v>130023.65</v>
      </c>
      <c r="D22" s="770">
        <f t="shared" si="0"/>
        <v>-1900.0772727270087</v>
      </c>
      <c r="E22" s="771">
        <f t="shared" si="1"/>
        <v>-1.4402847099665106E-2</v>
      </c>
      <c r="F22" s="770">
        <f t="shared" si="2"/>
        <v>-1470.5500000000175</v>
      </c>
      <c r="G22" s="771">
        <f t="shared" si="3"/>
        <v>-1.1183382993318447E-2</v>
      </c>
      <c r="I22" s="894">
        <v>131923.727272727</v>
      </c>
      <c r="J22" s="895">
        <v>131494.20000000001</v>
      </c>
      <c r="K22" s="777">
        <v>3.7895049659257829E-3</v>
      </c>
      <c r="L22" s="777">
        <v>1.6722805061975654E-2</v>
      </c>
      <c r="M22" s="776">
        <f t="shared" si="4"/>
        <v>1.8192352065590889E-2</v>
      </c>
      <c r="N22" s="776">
        <f t="shared" si="5"/>
        <v>2.7906188055294101E-2</v>
      </c>
    </row>
    <row r="23" spans="1:14" s="772" customFormat="1" ht="31" customHeight="1">
      <c r="A23" s="767"/>
      <c r="B23" s="768" t="s">
        <v>263</v>
      </c>
      <c r="C23" s="769">
        <v>1137.3499999999999</v>
      </c>
      <c r="D23" s="770">
        <f t="shared" si="0"/>
        <v>-52.240909090910009</v>
      </c>
      <c r="E23" s="771">
        <f t="shared" si="1"/>
        <v>-4.3915020442475194E-2</v>
      </c>
      <c r="F23" s="770">
        <f t="shared" si="2"/>
        <v>36.099999999999909</v>
      </c>
      <c r="G23" s="771">
        <f t="shared" si="3"/>
        <v>3.2780930760499372E-2</v>
      </c>
      <c r="I23" s="894">
        <v>1189.5909090909099</v>
      </c>
      <c r="J23" s="895">
        <v>1101.25</v>
      </c>
      <c r="K23" s="777">
        <v>8.771613832849301E-3</v>
      </c>
      <c r="L23" s="777">
        <v>0.1174060797914438</v>
      </c>
      <c r="M23" s="776">
        <f t="shared" si="4"/>
        <v>5.2686634275324495E-2</v>
      </c>
      <c r="N23" s="776">
        <f t="shared" si="5"/>
        <v>8.4625149030944424E-2</v>
      </c>
    </row>
    <row r="24" spans="1:14" s="772" customFormat="1" ht="22.75" customHeight="1">
      <c r="A24" s="767"/>
      <c r="B24" s="768" t="s">
        <v>264</v>
      </c>
      <c r="C24" s="769">
        <v>91562.15</v>
      </c>
      <c r="D24" s="770">
        <f t="shared" si="0"/>
        <v>-1987.3954545454035</v>
      </c>
      <c r="E24" s="771">
        <f t="shared" si="1"/>
        <v>-2.1244309043821685E-2</v>
      </c>
      <c r="F24" s="770">
        <f t="shared" si="2"/>
        <v>-953.29999999990105</v>
      </c>
      <c r="G24" s="771">
        <f t="shared" si="3"/>
        <v>-1.0304224861900413E-2</v>
      </c>
      <c r="I24" s="894">
        <v>93549.545454545398</v>
      </c>
      <c r="J24" s="895">
        <v>92515.449999999895</v>
      </c>
      <c r="K24" s="777">
        <v>8.7131640430500035E-3</v>
      </c>
      <c r="L24" s="777">
        <v>2.933406581861786E-2</v>
      </c>
      <c r="M24" s="776">
        <f t="shared" si="4"/>
        <v>2.9957473086871689E-2</v>
      </c>
      <c r="N24" s="776">
        <f t="shared" si="5"/>
        <v>3.9638290680518273E-2</v>
      </c>
    </row>
    <row r="25" spans="1:14" s="772" customFormat="1" ht="23.9" customHeight="1">
      <c r="A25" s="767"/>
      <c r="B25" s="768" t="s">
        <v>265</v>
      </c>
      <c r="C25" s="769">
        <v>115132.05</v>
      </c>
      <c r="D25" s="770">
        <f t="shared" si="0"/>
        <v>-2164.3136363639933</v>
      </c>
      <c r="E25" s="771">
        <f t="shared" si="1"/>
        <v>-1.845166865593284E-2</v>
      </c>
      <c r="F25" s="770">
        <f t="shared" si="2"/>
        <v>454.40000000000873</v>
      </c>
      <c r="G25" s="771">
        <f t="shared" si="3"/>
        <v>3.962411158582313E-3</v>
      </c>
      <c r="I25" s="894">
        <v>117296.363636364</v>
      </c>
      <c r="J25" s="895">
        <v>114677.65</v>
      </c>
      <c r="K25" s="777">
        <v>5.3271966431744922E-3</v>
      </c>
      <c r="L25" s="777">
        <v>3.3330694567220487E-2</v>
      </c>
      <c r="M25" s="776">
        <f t="shared" si="4"/>
        <v>2.3778865299107332E-2</v>
      </c>
      <c r="N25" s="776">
        <f t="shared" si="5"/>
        <v>2.9368283408638174E-2</v>
      </c>
    </row>
    <row r="26" spans="1:14" s="772" customFormat="1" ht="31" customHeight="1">
      <c r="A26" s="767"/>
      <c r="B26" s="768" t="s">
        <v>266</v>
      </c>
      <c r="C26" s="769">
        <v>69103.199999999997</v>
      </c>
      <c r="D26" s="770">
        <f t="shared" si="0"/>
        <v>-1585.2545454546052</v>
      </c>
      <c r="E26" s="771">
        <f t="shared" si="1"/>
        <v>-2.2425932999217579E-2</v>
      </c>
      <c r="F26" s="770">
        <f t="shared" si="2"/>
        <v>-665.05000000010477</v>
      </c>
      <c r="G26" s="771">
        <f t="shared" si="3"/>
        <v>-9.532272917840201E-3</v>
      </c>
      <c r="I26" s="894">
        <v>70688.454545454602</v>
      </c>
      <c r="J26" s="895">
        <v>69768.250000000102</v>
      </c>
      <c r="K26" s="777">
        <v>4.1183964102069481E-3</v>
      </c>
      <c r="L26" s="777">
        <v>4.4611392488808077E-2</v>
      </c>
      <c r="M26" s="776">
        <f t="shared" si="4"/>
        <v>2.6544329409424527E-2</v>
      </c>
      <c r="N26" s="776">
        <f t="shared" si="5"/>
        <v>5.4143665406648278E-2</v>
      </c>
    </row>
    <row r="27" spans="1:14" s="772" customFormat="1" ht="25" customHeight="1">
      <c r="A27" s="767"/>
      <c r="B27" s="768" t="s">
        <v>267</v>
      </c>
      <c r="C27" s="769">
        <v>205879.15</v>
      </c>
      <c r="D27" s="770">
        <f t="shared" si="0"/>
        <v>-3021.3500000000058</v>
      </c>
      <c r="E27" s="771">
        <f t="shared" si="1"/>
        <v>-1.4463105641202456E-2</v>
      </c>
      <c r="F27" s="770">
        <f t="shared" si="2"/>
        <v>-1198.0500000000175</v>
      </c>
      <c r="G27" s="771">
        <f t="shared" si="3"/>
        <v>-5.7855234666106536E-3</v>
      </c>
      <c r="I27" s="894">
        <v>208900.5</v>
      </c>
      <c r="J27" s="895">
        <v>207077.2</v>
      </c>
      <c r="K27" s="777">
        <v>2.1980431330381744E-3</v>
      </c>
      <c r="L27" s="777">
        <v>2.2207462274964618E-2</v>
      </c>
      <c r="M27" s="776">
        <f t="shared" si="4"/>
        <v>1.6661148774240631E-2</v>
      </c>
      <c r="N27" s="776">
        <f t="shared" si="5"/>
        <v>2.7992985741575271E-2</v>
      </c>
    </row>
    <row r="28" spans="1:14" s="772" customFormat="1" ht="47.25" customHeight="1">
      <c r="A28" s="767"/>
      <c r="B28" s="768" t="s">
        <v>268</v>
      </c>
      <c r="C28" s="769">
        <v>361.2</v>
      </c>
      <c r="D28" s="770">
        <f t="shared" si="0"/>
        <v>-1.8454545454550271</v>
      </c>
      <c r="E28" s="771">
        <f t="shared" si="1"/>
        <v>-5.083260297985559E-3</v>
      </c>
      <c r="F28" s="770">
        <f t="shared" si="2"/>
        <v>-1.6500000000000341</v>
      </c>
      <c r="G28" s="771">
        <f t="shared" si="3"/>
        <v>-4.5473336089294492E-3</v>
      </c>
      <c r="I28" s="894">
        <v>363.04545454545502</v>
      </c>
      <c r="J28" s="895">
        <v>362.85</v>
      </c>
      <c r="K28" s="777">
        <v>-2.3004325599678133E-3</v>
      </c>
      <c r="L28" s="777">
        <v>1.6581456404587414E-3</v>
      </c>
      <c r="M28" s="776">
        <f t="shared" si="4"/>
        <v>2.7828277380177457E-3</v>
      </c>
      <c r="N28" s="776">
        <f t="shared" si="5"/>
        <v>6.2054792493881905E-3</v>
      </c>
    </row>
    <row r="29" spans="1:14" s="772" customFormat="1" ht="27.25" customHeight="1">
      <c r="A29" s="767"/>
      <c r="B29" s="768" t="s">
        <v>269</v>
      </c>
      <c r="C29" s="769">
        <v>248.2</v>
      </c>
      <c r="D29" s="770">
        <f t="shared" si="0"/>
        <v>-21.618181818181995</v>
      </c>
      <c r="E29" s="771">
        <f t="shared" si="1"/>
        <v>-8.0121293800539672E-2</v>
      </c>
      <c r="F29" s="770">
        <f t="shared" si="2"/>
        <v>-17.600000000000023</v>
      </c>
      <c r="G29" s="771">
        <f t="shared" si="3"/>
        <v>-6.6215199398043767E-2</v>
      </c>
      <c r="I29" s="894">
        <v>269.81818181818198</v>
      </c>
      <c r="J29" s="895">
        <v>265.8</v>
      </c>
      <c r="K29" s="777">
        <v>-2.2370012091911251E-3</v>
      </c>
      <c r="L29" s="777">
        <v>8.2447855175127982E-2</v>
      </c>
      <c r="M29" s="776">
        <f t="shared" si="4"/>
        <v>7.7884292591348547E-2</v>
      </c>
      <c r="N29" s="776">
        <f t="shared" si="5"/>
        <v>0.14866305457317175</v>
      </c>
    </row>
    <row r="30" spans="1:14" s="787" customFormat="1" ht="20.149999999999999" customHeight="1">
      <c r="B30" s="779" t="s">
        <v>88</v>
      </c>
      <c r="C30" s="781">
        <f>SUM(C9:C29)</f>
        <v>3211266.65</v>
      </c>
      <c r="D30" s="781">
        <f t="shared" si="0"/>
        <v>-41249.895454545971</v>
      </c>
      <c r="E30" s="782">
        <f t="shared" si="1"/>
        <v>-1.2682455224460987E-2</v>
      </c>
      <c r="F30" s="781">
        <f t="shared" si="2"/>
        <v>-55474.150000003166</v>
      </c>
      <c r="G30" s="782">
        <f t="shared" si="3"/>
        <v>-1.6981497277042346E-2</v>
      </c>
      <c r="I30" s="897">
        <f>SUM(I9:I29)</f>
        <v>3252516.5454545459</v>
      </c>
      <c r="J30" s="897">
        <f>SUM(J9:J29)</f>
        <v>3266740.8000000031</v>
      </c>
      <c r="K30" s="777">
        <v>2.0844912229569523E-3</v>
      </c>
      <c r="L30" s="777">
        <v>5.631390760364452E-3</v>
      </c>
      <c r="M30" s="776">
        <f t="shared" si="4"/>
        <v>1.4766946447417939E-2</v>
      </c>
      <c r="N30" s="776">
        <f t="shared" si="5"/>
        <v>2.2612888037406798E-2</v>
      </c>
    </row>
    <row r="31" spans="1:14" s="901" customFormat="1" ht="17.25" hidden="1" customHeight="1">
      <c r="A31" s="898"/>
      <c r="B31" s="899"/>
      <c r="C31" s="900"/>
      <c r="D31" s="900"/>
      <c r="E31" s="900"/>
      <c r="F31" s="900"/>
      <c r="G31" s="756"/>
      <c r="H31" s="795"/>
      <c r="I31" s="798">
        <f>SUM(I9:I29)</f>
        <v>3252516.5454545459</v>
      </c>
      <c r="J31" s="794">
        <f>SUM(J9:J29)</f>
        <v>3266740.8000000031</v>
      </c>
    </row>
    <row r="32" spans="1:14" hidden="1">
      <c r="C32" s="797">
        <f>'Reg1 (2)'!B12-C30</f>
        <v>0</v>
      </c>
      <c r="D32" s="797">
        <f>'Reg1 (2)'!C12-D30</f>
        <v>3.7252902984619141E-9</v>
      </c>
      <c r="E32" s="782">
        <f>'Reg1 (2)'!D12-E30</f>
        <v>1.1102230246251565E-15</v>
      </c>
      <c r="F32" s="902">
        <f>'Reg1 (2)'!E12-F30</f>
        <v>3.2596290111541748E-9</v>
      </c>
      <c r="G32" s="782">
        <f>'Reg1 (2)'!F12-G30</f>
        <v>9.9920072216264089E-16</v>
      </c>
      <c r="I32" s="798">
        <f>SUM(I9:I29)</f>
        <v>3252516.5454545459</v>
      </c>
      <c r="J32" s="798">
        <v>0</v>
      </c>
    </row>
    <row r="33" spans="2:10" hidden="1">
      <c r="C33" s="781">
        <f>SUM(C9:C29)</f>
        <v>3211266.65</v>
      </c>
      <c r="D33" s="903">
        <f>SUM(D9:D29)-D30</f>
        <v>-8.0035533756017685E-11</v>
      </c>
      <c r="F33" s="903">
        <f>SUM(F9:F29)-F30</f>
        <v>0</v>
      </c>
    </row>
    <row r="34" spans="2:10" hidden="1">
      <c r="C34" s="781">
        <f>'Reg1 (2)'!B12</f>
        <v>3211266.65</v>
      </c>
      <c r="D34" s="781">
        <f>'Reg1 (2)'!C12</f>
        <v>-41249.895454542246</v>
      </c>
      <c r="E34" s="782">
        <f>'Reg1 (2)'!D12</f>
        <v>-1.2682455224459876E-2</v>
      </c>
      <c r="F34" s="781">
        <f>'Reg1 (2)'!E12</f>
        <v>-55474.149999999907</v>
      </c>
      <c r="G34" s="782">
        <f>'Reg1 (2)'!F12</f>
        <v>-1.6981497277041346E-2</v>
      </c>
    </row>
    <row r="35" spans="2:10" hidden="1">
      <c r="B35"/>
      <c r="C35" s="797"/>
      <c r="D35" s="797">
        <f>D34-D30</f>
        <v>3.7252902984619141E-9</v>
      </c>
      <c r="E35" s="797">
        <f>E34-E30</f>
        <v>1.1102230246251565E-15</v>
      </c>
      <c r="F35" s="797">
        <f>F34-F30</f>
        <v>3.2596290111541748E-9</v>
      </c>
      <c r="G35" s="797">
        <f>G34-G30</f>
        <v>9.9920072216264089E-16</v>
      </c>
    </row>
    <row r="36" spans="2:10" hidden="1">
      <c r="B36" s="796"/>
      <c r="D36" s="754"/>
      <c r="E36" s="754"/>
      <c r="F36" s="904"/>
      <c r="G36" s="904"/>
      <c r="H36" s="904"/>
      <c r="I36" s="795"/>
      <c r="J36" s="791"/>
    </row>
    <row r="37" spans="2:10" hidden="1">
      <c r="B37" s="796"/>
      <c r="E37" s="797"/>
      <c r="G37" s="797"/>
      <c r="H37" s="756"/>
      <c r="I37" s="757"/>
      <c r="J37" s="798"/>
    </row>
    <row r="38" spans="2:10" hidden="1">
      <c r="B38" s="796"/>
      <c r="D38" s="797"/>
      <c r="G38" s="755"/>
      <c r="H38" s="756"/>
      <c r="I38" s="757"/>
      <c r="J38" s="798"/>
    </row>
    <row r="39" spans="2:10" hidden="1"/>
    <row r="48" spans="2:10">
      <c r="D48" s="131"/>
    </row>
    <row r="57" spans="1:25">
      <c r="A57" s="1279"/>
      <c r="B57" s="1197"/>
      <c r="C57" s="1198"/>
      <c r="D57" s="1198"/>
      <c r="E57" s="1198"/>
      <c r="F57" s="1198"/>
      <c r="G57" s="1198"/>
      <c r="H57" s="1196"/>
      <c r="I57" s="1200"/>
      <c r="J57" s="1200"/>
      <c r="K57" s="1200"/>
      <c r="L57" s="1200"/>
      <c r="M57" s="1200"/>
      <c r="N57" s="1200"/>
      <c r="O57" s="1200"/>
      <c r="P57" s="1200"/>
      <c r="Q57" s="1200"/>
      <c r="R57" s="1200"/>
      <c r="S57" s="1200"/>
      <c r="T57" s="1200"/>
      <c r="U57" s="1200"/>
      <c r="V57" s="1200"/>
      <c r="W57" s="1200"/>
      <c r="X57" s="1200"/>
      <c r="Y57" s="1200"/>
    </row>
    <row r="58" spans="1:25">
      <c r="A58" s="1279"/>
      <c r="B58" s="1197"/>
      <c r="C58" s="1198"/>
      <c r="D58" s="1198"/>
      <c r="E58" s="1198"/>
      <c r="F58" s="1198"/>
      <c r="G58" s="1198"/>
      <c r="H58" s="1196"/>
      <c r="I58" s="1200"/>
      <c r="J58" s="1200"/>
      <c r="K58" s="1200"/>
      <c r="L58" s="1200"/>
      <c r="M58" s="1200"/>
      <c r="N58" s="1200"/>
      <c r="O58" s="1200"/>
      <c r="P58" s="1200"/>
      <c r="Q58" s="1200"/>
      <c r="R58" s="1200"/>
      <c r="S58" s="1200"/>
      <c r="T58" s="1200"/>
      <c r="U58" s="1200"/>
      <c r="V58" s="1200"/>
      <c r="W58" s="1200"/>
      <c r="X58" s="1200"/>
      <c r="Y58" s="1200"/>
    </row>
    <row r="59" spans="1:25">
      <c r="A59" s="1279"/>
      <c r="B59" s="1197"/>
      <c r="C59" s="1198"/>
      <c r="D59" s="1198"/>
      <c r="E59" s="1198"/>
      <c r="F59" s="1198"/>
      <c r="G59" s="1198"/>
      <c r="H59" s="1196"/>
      <c r="I59" s="1200"/>
      <c r="J59" s="1200"/>
      <c r="K59" s="1200"/>
      <c r="L59" s="1200"/>
      <c r="M59" s="1200"/>
      <c r="N59" s="1200"/>
      <c r="O59" s="1200"/>
      <c r="P59" s="1200"/>
      <c r="Q59" s="1200"/>
      <c r="R59" s="1200"/>
      <c r="S59" s="1200"/>
      <c r="T59" s="1200"/>
      <c r="U59" s="1200"/>
      <c r="V59" s="1200"/>
      <c r="W59" s="1200"/>
      <c r="X59" s="1200"/>
      <c r="Y59" s="1200"/>
    </row>
    <row r="60" spans="1:25">
      <c r="A60" s="1279"/>
      <c r="B60" s="1197"/>
      <c r="C60" s="1198"/>
      <c r="D60" s="1198"/>
      <c r="E60" s="1198"/>
      <c r="F60" s="1198"/>
      <c r="G60" s="1198"/>
      <c r="H60" s="1196"/>
      <c r="I60" s="1200"/>
      <c r="J60" s="1200"/>
      <c r="K60" s="1200"/>
      <c r="L60" s="1200"/>
      <c r="M60" s="1200"/>
      <c r="N60" s="1200"/>
      <c r="O60" s="1200"/>
      <c r="P60" s="1200"/>
      <c r="Q60" s="1200"/>
      <c r="R60" s="1200"/>
      <c r="S60" s="1200"/>
      <c r="T60" s="1200"/>
      <c r="U60" s="1200"/>
      <c r="V60" s="1200"/>
      <c r="W60" s="1200"/>
      <c r="X60" s="1200"/>
      <c r="Y60" s="1200"/>
    </row>
    <row r="61" spans="1:25">
      <c r="A61" s="1279"/>
      <c r="B61" s="1197"/>
      <c r="C61" s="1198"/>
      <c r="D61" s="1198"/>
      <c r="E61" s="1198"/>
      <c r="F61" s="1198"/>
      <c r="G61" s="1198"/>
      <c r="H61" s="1196"/>
      <c r="I61" s="1200"/>
      <c r="J61" s="1200"/>
      <c r="K61" s="1200"/>
      <c r="L61" s="1200"/>
      <c r="M61" s="1200"/>
      <c r="N61" s="1200"/>
      <c r="O61" s="1200"/>
      <c r="P61" s="1200"/>
      <c r="Q61" s="1200"/>
      <c r="R61" s="1200"/>
      <c r="S61" s="1200"/>
      <c r="T61" s="1200"/>
      <c r="U61" s="1200"/>
      <c r="V61" s="1200"/>
      <c r="W61" s="1200"/>
      <c r="X61" s="1200"/>
      <c r="Y61" s="1200"/>
    </row>
    <row r="62" spans="1:25">
      <c r="A62" s="1279"/>
      <c r="B62" s="1197"/>
      <c r="C62" s="1198"/>
      <c r="D62" s="1198"/>
      <c r="E62" s="1198"/>
      <c r="F62" s="1198"/>
      <c r="G62" s="1198"/>
      <c r="H62" s="1196"/>
      <c r="I62" s="1200"/>
      <c r="J62" s="1200"/>
      <c r="K62" s="1200"/>
      <c r="L62" s="1200"/>
      <c r="M62" s="1200"/>
      <c r="N62" s="1200"/>
      <c r="O62" s="1200"/>
      <c r="P62" s="1200"/>
      <c r="Q62" s="1200"/>
      <c r="R62" s="1200"/>
      <c r="S62" s="1200"/>
      <c r="T62" s="1200"/>
      <c r="U62" s="1200"/>
      <c r="V62" s="1200"/>
      <c r="W62" s="1200"/>
      <c r="X62" s="1200"/>
      <c r="Y62" s="1200"/>
    </row>
    <row r="63" spans="1:25">
      <c r="A63" s="1279"/>
      <c r="B63" s="1197"/>
      <c r="C63" s="1198"/>
      <c r="D63" s="1198"/>
      <c r="E63" s="1198"/>
      <c r="F63" s="1198"/>
      <c r="G63" s="1198"/>
      <c r="H63" s="1196"/>
      <c r="I63" s="1200"/>
      <c r="J63" s="1200"/>
      <c r="K63" s="1200"/>
      <c r="L63" s="1200"/>
      <c r="M63" s="1200"/>
      <c r="N63" s="1200"/>
      <c r="O63" s="1200"/>
      <c r="P63" s="1200"/>
      <c r="Q63" s="1200"/>
      <c r="R63" s="1200"/>
      <c r="S63" s="1200"/>
      <c r="T63" s="1200"/>
      <c r="U63" s="1200"/>
      <c r="V63" s="1200"/>
      <c r="W63" s="1200"/>
      <c r="X63" s="1200"/>
      <c r="Y63" s="1200"/>
    </row>
    <row r="64" spans="1:25">
      <c r="A64" s="1279"/>
      <c r="B64" s="1197"/>
      <c r="C64" s="1198"/>
      <c r="D64" s="1198"/>
      <c r="E64" s="1198"/>
      <c r="F64" s="1198"/>
      <c r="G64" s="1198"/>
      <c r="H64" s="1196"/>
      <c r="I64" s="1200"/>
      <c r="J64" s="1200"/>
      <c r="K64" s="1200"/>
      <c r="L64" s="1200"/>
      <c r="M64" s="1200"/>
      <c r="N64" s="1200"/>
      <c r="O64" s="1200"/>
      <c r="P64" s="1200"/>
      <c r="Q64" s="1200"/>
      <c r="R64" s="1200"/>
      <c r="S64" s="1200"/>
      <c r="T64" s="1200"/>
      <c r="U64" s="1200"/>
      <c r="V64" s="1200"/>
      <c r="W64" s="1200"/>
      <c r="X64" s="1200"/>
      <c r="Y64" s="1200"/>
    </row>
    <row r="65" spans="1:25">
      <c r="A65" s="1279"/>
      <c r="B65" s="1197"/>
      <c r="C65" s="1198"/>
      <c r="D65" s="1198"/>
      <c r="E65" s="1198"/>
      <c r="F65" s="1198"/>
      <c r="G65" s="1198"/>
      <c r="H65" s="1196"/>
      <c r="I65" s="1200"/>
      <c r="J65" s="1200"/>
      <c r="K65" s="1200"/>
      <c r="L65" s="1200"/>
      <c r="M65" s="1200"/>
      <c r="N65" s="1200"/>
      <c r="O65" s="1200"/>
      <c r="P65" s="1200"/>
      <c r="Q65" s="1200"/>
      <c r="R65" s="1200"/>
      <c r="S65" s="1200"/>
      <c r="T65" s="1200"/>
      <c r="U65" s="1200"/>
      <c r="V65" s="1200"/>
      <c r="W65" s="1200"/>
      <c r="X65" s="1200"/>
      <c r="Y65" s="1200"/>
    </row>
    <row r="66" spans="1:25">
      <c r="A66" s="1279"/>
      <c r="B66" s="1197"/>
      <c r="C66" s="1198"/>
      <c r="D66" s="1198"/>
      <c r="E66" s="1198"/>
      <c r="F66" s="1198"/>
      <c r="G66" s="1198"/>
      <c r="H66" s="1196"/>
      <c r="I66" s="1200"/>
      <c r="J66" s="1200"/>
      <c r="K66" s="1200"/>
      <c r="L66" s="1200"/>
      <c r="M66" s="1200"/>
      <c r="N66" s="1200"/>
      <c r="O66" s="1200"/>
      <c r="P66" s="1200"/>
      <c r="Q66" s="1200"/>
      <c r="R66" s="1200"/>
      <c r="S66" s="1200"/>
      <c r="T66" s="1200"/>
      <c r="U66" s="1200"/>
      <c r="V66" s="1200"/>
      <c r="W66" s="1200"/>
      <c r="X66" s="1200"/>
      <c r="Y66" s="1200"/>
    </row>
    <row r="67" spans="1:25">
      <c r="A67" s="1279"/>
      <c r="B67" s="1197"/>
      <c r="C67" s="1198"/>
      <c r="D67" s="1198"/>
      <c r="E67" s="1198"/>
      <c r="F67" s="1198"/>
      <c r="G67" s="1198"/>
      <c r="H67" s="1196"/>
      <c r="I67" s="1200"/>
      <c r="J67" s="1200"/>
      <c r="K67" s="1200"/>
      <c r="L67" s="1200"/>
      <c r="M67" s="1200"/>
      <c r="N67" s="1200"/>
      <c r="O67" s="1200"/>
      <c r="P67" s="1200"/>
      <c r="Q67" s="1200"/>
      <c r="R67" s="1200"/>
      <c r="S67" s="1200"/>
      <c r="T67" s="1200"/>
      <c r="U67" s="1200"/>
      <c r="V67" s="1200"/>
      <c r="W67" s="1200"/>
      <c r="X67" s="1200"/>
      <c r="Y67" s="1200"/>
    </row>
    <row r="68" spans="1:25">
      <c r="A68" s="1279"/>
      <c r="B68" s="1197"/>
      <c r="C68" s="1198"/>
      <c r="D68" s="1198"/>
      <c r="E68" s="1198"/>
      <c r="F68" s="1198"/>
      <c r="G68" s="1198"/>
      <c r="H68" s="1196"/>
      <c r="I68" s="1200"/>
      <c r="J68" s="1200"/>
      <c r="K68" s="1200"/>
      <c r="L68" s="1200"/>
      <c r="M68" s="1200"/>
      <c r="N68" s="1200"/>
      <c r="O68" s="1200"/>
      <c r="P68" s="1200"/>
      <c r="Q68" s="1200"/>
      <c r="R68" s="1200"/>
      <c r="S68" s="1200"/>
      <c r="T68" s="1200"/>
      <c r="U68" s="1200"/>
      <c r="V68" s="1200"/>
      <c r="W68" s="1200"/>
      <c r="X68" s="1200"/>
      <c r="Y68" s="1200"/>
    </row>
    <row r="69" spans="1:25">
      <c r="A69" s="1279"/>
      <c r="B69" s="1197"/>
      <c r="C69" s="1198"/>
      <c r="D69" s="1198"/>
      <c r="E69" s="1198"/>
      <c r="F69" s="1198"/>
      <c r="G69" s="1198"/>
      <c r="H69" s="1196"/>
      <c r="I69" s="1200"/>
      <c r="J69" s="1200"/>
      <c r="K69" s="1200"/>
      <c r="L69" s="1200"/>
      <c r="M69" s="1200"/>
      <c r="N69" s="1200"/>
      <c r="O69" s="1200"/>
      <c r="P69" s="1200"/>
      <c r="Q69" s="1200"/>
      <c r="R69" s="1200"/>
      <c r="S69" s="1200"/>
      <c r="T69" s="1200"/>
      <c r="U69" s="1200"/>
      <c r="V69" s="1200"/>
      <c r="W69" s="1200"/>
      <c r="X69" s="1200"/>
      <c r="Y69" s="1200"/>
    </row>
    <row r="70" spans="1:25">
      <c r="A70" s="1279"/>
      <c r="B70" s="1197"/>
      <c r="C70" s="1198"/>
      <c r="D70" s="1198"/>
      <c r="E70" s="1198"/>
      <c r="F70" s="1198"/>
      <c r="G70" s="1198"/>
      <c r="H70" s="1196"/>
      <c r="I70" s="1200"/>
      <c r="J70" s="1200"/>
      <c r="K70" s="1200"/>
      <c r="L70" s="1200"/>
      <c r="M70" s="1200"/>
      <c r="N70" s="1200"/>
      <c r="O70" s="1200"/>
      <c r="P70" s="1200"/>
      <c r="Q70" s="1200"/>
      <c r="R70" s="1200"/>
      <c r="S70" s="1200"/>
      <c r="T70" s="1200"/>
      <c r="U70" s="1200"/>
      <c r="V70" s="1200"/>
      <c r="W70" s="1200"/>
      <c r="X70" s="1200"/>
      <c r="Y70" s="1200"/>
    </row>
    <row r="71" spans="1:25">
      <c r="A71" s="1279"/>
      <c r="B71" s="1197"/>
      <c r="C71" s="1198"/>
      <c r="D71" s="1198"/>
      <c r="E71" s="1198"/>
      <c r="F71" s="1198"/>
      <c r="G71" s="1198"/>
      <c r="H71" s="1196"/>
      <c r="I71" s="1200"/>
      <c r="J71" s="1200"/>
      <c r="K71" s="1200"/>
      <c r="L71" s="1200"/>
      <c r="M71" s="1200"/>
      <c r="N71" s="1200"/>
      <c r="O71" s="1200"/>
      <c r="P71" s="1200"/>
      <c r="Q71" s="1200"/>
      <c r="R71" s="1200"/>
      <c r="S71" s="1200"/>
      <c r="T71" s="1200"/>
      <c r="U71" s="1200"/>
      <c r="V71" s="1200"/>
      <c r="W71" s="1200"/>
      <c r="X71" s="1200"/>
      <c r="Y71" s="1200"/>
    </row>
    <row r="72" spans="1:25">
      <c r="A72" s="1279"/>
      <c r="B72" s="1197"/>
      <c r="C72" s="1198"/>
      <c r="D72" s="1198"/>
      <c r="E72" s="1198"/>
      <c r="F72" s="1198"/>
      <c r="G72" s="1198"/>
      <c r="H72" s="1196"/>
      <c r="I72" s="1200"/>
      <c r="J72" s="1200"/>
      <c r="K72" s="1200"/>
      <c r="L72" s="1200"/>
      <c r="M72" s="1200"/>
      <c r="N72" s="1200"/>
      <c r="O72" s="1200"/>
      <c r="P72" s="1200"/>
      <c r="Q72" s="1200"/>
      <c r="R72" s="1200"/>
      <c r="S72" s="1200"/>
      <c r="T72" s="1200"/>
      <c r="U72" s="1200"/>
      <c r="V72" s="1200"/>
      <c r="W72" s="1200"/>
      <c r="X72" s="1200"/>
      <c r="Y72" s="1200"/>
    </row>
    <row r="73" spans="1:25">
      <c r="A73" s="1279"/>
      <c r="B73" s="1197"/>
      <c r="C73" s="1198"/>
      <c r="D73" s="1198"/>
      <c r="E73" s="1198"/>
      <c r="F73" s="1198"/>
      <c r="G73" s="1198"/>
      <c r="H73" s="1196"/>
      <c r="I73" s="1200"/>
      <c r="J73" s="1200"/>
      <c r="K73" s="1200"/>
      <c r="L73" s="1200"/>
      <c r="M73" s="1200"/>
      <c r="N73" s="1200"/>
      <c r="O73" s="1200"/>
      <c r="P73" s="1200"/>
      <c r="Q73" s="1200"/>
      <c r="R73" s="1200"/>
      <c r="S73" s="1200"/>
      <c r="T73" s="1200"/>
      <c r="U73" s="1200"/>
      <c r="V73" s="1200"/>
      <c r="W73" s="1200"/>
      <c r="X73" s="1200"/>
      <c r="Y73" s="1200"/>
    </row>
    <row r="74" spans="1:25">
      <c r="A74" s="1279"/>
      <c r="B74" s="1197"/>
      <c r="C74" s="1198"/>
      <c r="D74" s="1198"/>
      <c r="E74" s="1198"/>
      <c r="F74" s="1198"/>
      <c r="G74" s="1198"/>
      <c r="H74" s="1196"/>
      <c r="I74" s="1200"/>
      <c r="J74" s="1200"/>
      <c r="K74" s="1200"/>
      <c r="L74" s="1200"/>
      <c r="M74" s="1200"/>
      <c r="N74" s="1200"/>
      <c r="O74" s="1200"/>
      <c r="P74" s="1200"/>
      <c r="Q74" s="1200"/>
      <c r="R74" s="1200"/>
      <c r="S74" s="1200"/>
      <c r="T74" s="1200"/>
      <c r="U74" s="1200"/>
      <c r="V74" s="1200"/>
      <c r="W74" s="1200"/>
      <c r="X74" s="1200"/>
      <c r="Y74" s="1200"/>
    </row>
    <row r="75" spans="1:25">
      <c r="A75" s="1279"/>
      <c r="B75" s="1197"/>
      <c r="C75" s="1198"/>
      <c r="D75" s="1198"/>
      <c r="E75" s="1198"/>
      <c r="F75" s="1198"/>
      <c r="G75" s="1198"/>
      <c r="H75" s="1196"/>
      <c r="I75" s="1200"/>
      <c r="J75" s="1200"/>
      <c r="K75" s="1200"/>
      <c r="L75" s="1200"/>
      <c r="M75" s="1200"/>
      <c r="N75" s="1200"/>
      <c r="O75" s="1200"/>
      <c r="P75" s="1200"/>
      <c r="Q75" s="1200"/>
      <c r="R75" s="1200"/>
      <c r="S75" s="1200"/>
      <c r="T75" s="1200"/>
      <c r="U75" s="1200"/>
      <c r="V75" s="1200"/>
      <c r="W75" s="1200"/>
      <c r="X75" s="1200"/>
      <c r="Y75" s="1200"/>
    </row>
    <row r="76" spans="1:25">
      <c r="A76" s="1279"/>
      <c r="B76" s="1197"/>
      <c r="C76" s="1198"/>
      <c r="D76" s="1198"/>
      <c r="E76" s="1198"/>
      <c r="F76" s="1198"/>
      <c r="G76" s="1198"/>
      <c r="H76" s="1196"/>
      <c r="I76" s="1200"/>
      <c r="J76" s="1200"/>
      <c r="K76" s="1200"/>
      <c r="L76" s="1200"/>
      <c r="M76" s="1200"/>
      <c r="N76" s="1200"/>
      <c r="O76" s="1200"/>
      <c r="P76" s="1200"/>
      <c r="Q76" s="1200"/>
      <c r="R76" s="1200"/>
      <c r="S76" s="1200"/>
      <c r="T76" s="1200"/>
      <c r="U76" s="1200"/>
      <c r="V76" s="1200"/>
      <c r="W76" s="1200"/>
      <c r="X76" s="1200"/>
      <c r="Y76" s="1200"/>
    </row>
    <row r="77" spans="1:25">
      <c r="A77" s="1279"/>
      <c r="B77" s="1197"/>
      <c r="C77" s="1198"/>
      <c r="D77" s="1198"/>
      <c r="E77" s="1198"/>
      <c r="F77" s="1198"/>
      <c r="G77" s="1198"/>
      <c r="H77" s="1196"/>
      <c r="I77" s="1200"/>
      <c r="J77" s="1200"/>
      <c r="K77" s="1200"/>
      <c r="L77" s="1200"/>
      <c r="M77" s="1200"/>
      <c r="N77" s="1200"/>
      <c r="O77" s="1200"/>
      <c r="P77" s="1200"/>
      <c r="Q77" s="1200"/>
      <c r="R77" s="1200"/>
      <c r="S77" s="1200"/>
      <c r="T77" s="1200"/>
      <c r="U77" s="1200"/>
      <c r="V77" s="1200"/>
      <c r="W77" s="1200"/>
      <c r="X77" s="1200"/>
      <c r="Y77" s="1200"/>
    </row>
    <row r="78" spans="1:25">
      <c r="A78" s="1279"/>
      <c r="B78" s="1197"/>
      <c r="C78" s="1198"/>
      <c r="D78" s="1198"/>
      <c r="E78" s="1198"/>
      <c r="F78" s="1198"/>
      <c r="G78" s="1198"/>
      <c r="H78" s="1196"/>
      <c r="I78" s="1200"/>
      <c r="J78" s="1200"/>
      <c r="K78" s="1200"/>
      <c r="L78" s="1200"/>
      <c r="M78" s="1200"/>
      <c r="N78" s="1200"/>
      <c r="O78" s="1200"/>
      <c r="P78" s="1200"/>
      <c r="Q78" s="1200"/>
      <c r="R78" s="1200"/>
      <c r="S78" s="1200"/>
      <c r="T78" s="1200"/>
      <c r="U78" s="1200"/>
      <c r="V78" s="1200"/>
      <c r="W78" s="1200"/>
      <c r="X78" s="1200"/>
      <c r="Y78" s="1200"/>
    </row>
    <row r="79" spans="1:25">
      <c r="A79" s="1279"/>
      <c r="B79" s="1197"/>
      <c r="C79" s="1198"/>
      <c r="D79" s="1198"/>
      <c r="E79" s="1198"/>
      <c r="F79" s="1198"/>
      <c r="G79" s="1198"/>
      <c r="H79" s="1196"/>
      <c r="I79" s="1200"/>
      <c r="J79" s="1200"/>
      <c r="K79" s="1200"/>
      <c r="L79" s="1200"/>
      <c r="M79" s="1200"/>
      <c r="N79" s="1200"/>
      <c r="O79" s="1200"/>
      <c r="P79" s="1200"/>
      <c r="Q79" s="1200"/>
      <c r="R79" s="1200"/>
      <c r="S79" s="1200"/>
      <c r="T79" s="1200"/>
      <c r="U79" s="1200"/>
      <c r="V79" s="1200"/>
      <c r="W79" s="1200"/>
      <c r="X79" s="1200"/>
      <c r="Y79" s="1200"/>
    </row>
    <row r="80" spans="1:25">
      <c r="A80" s="1279"/>
      <c r="B80" s="1197"/>
      <c r="C80" s="1198"/>
      <c r="D80" s="1198"/>
      <c r="E80" s="1198"/>
      <c r="F80" s="1198"/>
      <c r="G80" s="1198"/>
      <c r="H80" s="1196"/>
      <c r="I80" s="1200"/>
      <c r="J80" s="1200"/>
      <c r="K80" s="1200"/>
      <c r="L80" s="1200"/>
      <c r="M80" s="1200"/>
      <c r="N80" s="1200"/>
      <c r="O80" s="1200"/>
      <c r="P80" s="1200"/>
      <c r="Q80" s="1200"/>
      <c r="R80" s="1200"/>
      <c r="S80" s="1200"/>
      <c r="T80" s="1200"/>
      <c r="U80" s="1200"/>
      <c r="V80" s="1200"/>
      <c r="W80" s="1200"/>
      <c r="X80" s="1200"/>
      <c r="Y80" s="1200"/>
    </row>
    <row r="81" spans="1:25">
      <c r="A81" s="1279"/>
      <c r="B81" s="1197"/>
      <c r="C81" s="1198"/>
      <c r="D81" s="1198"/>
      <c r="E81" s="1198"/>
      <c r="F81" s="1198"/>
      <c r="G81" s="1198"/>
      <c r="H81" s="1196"/>
      <c r="I81" s="1200"/>
      <c r="J81" s="1200"/>
      <c r="K81" s="1200"/>
      <c r="L81" s="1200"/>
      <c r="M81" s="1200"/>
      <c r="N81" s="1200"/>
      <c r="O81" s="1200"/>
      <c r="P81" s="1200"/>
      <c r="Q81" s="1200"/>
      <c r="R81" s="1200"/>
      <c r="S81" s="1200"/>
      <c r="T81" s="1200"/>
      <c r="U81" s="1200"/>
      <c r="V81" s="1200"/>
      <c r="W81" s="1200"/>
      <c r="X81" s="1200"/>
      <c r="Y81" s="1200"/>
    </row>
    <row r="82" spans="1:25">
      <c r="A82" s="1279"/>
      <c r="B82" s="1197"/>
      <c r="C82" s="1198"/>
      <c r="D82" s="1198"/>
      <c r="E82" s="1198"/>
      <c r="F82" s="1198"/>
      <c r="G82" s="1198"/>
      <c r="H82" s="1196"/>
      <c r="I82" s="1200"/>
      <c r="J82" s="1200"/>
      <c r="K82" s="1200"/>
      <c r="L82" s="1200"/>
      <c r="M82" s="1200"/>
      <c r="N82" s="1200"/>
      <c r="O82" s="1200"/>
      <c r="P82" s="1200"/>
      <c r="Q82" s="1200"/>
      <c r="R82" s="1200"/>
      <c r="S82" s="1200"/>
      <c r="T82" s="1200"/>
      <c r="U82" s="1200"/>
      <c r="V82" s="1200"/>
      <c r="W82" s="1200"/>
      <c r="X82" s="1200"/>
      <c r="Y82" s="1200"/>
    </row>
    <row r="83" spans="1:25">
      <c r="A83" s="1279"/>
      <c r="B83" s="1197"/>
      <c r="C83" s="1198"/>
      <c r="D83" s="1198"/>
      <c r="E83" s="1198"/>
      <c r="F83" s="1198"/>
      <c r="G83" s="1198"/>
      <c r="H83" s="1196"/>
      <c r="I83" s="1200"/>
      <c r="J83" s="1200"/>
      <c r="K83" s="1200"/>
      <c r="L83" s="1200"/>
      <c r="M83" s="1200"/>
      <c r="N83" s="1200"/>
      <c r="O83" s="1200"/>
      <c r="P83" s="1200"/>
      <c r="Q83" s="1200"/>
      <c r="R83" s="1200"/>
      <c r="S83" s="1200"/>
      <c r="T83" s="1200"/>
      <c r="U83" s="1200"/>
      <c r="V83" s="1200"/>
      <c r="W83" s="1200"/>
      <c r="X83" s="1200"/>
      <c r="Y83" s="1200"/>
    </row>
    <row r="84" spans="1:25" hidden="1">
      <c r="A84" s="1279"/>
      <c r="B84" s="1197"/>
      <c r="C84" s="1198"/>
      <c r="D84" s="1198"/>
      <c r="E84" s="1198"/>
      <c r="F84" s="1198"/>
      <c r="G84" s="1198"/>
      <c r="H84" s="1196"/>
      <c r="I84" s="1200"/>
      <c r="J84" s="1200"/>
      <c r="K84" s="1200"/>
      <c r="L84" s="1200"/>
      <c r="M84" s="1200"/>
      <c r="N84" s="1200"/>
      <c r="O84" s="1200"/>
      <c r="P84" s="1200"/>
      <c r="Q84" s="1200"/>
      <c r="R84" s="1200"/>
      <c r="S84" s="1200"/>
      <c r="T84" s="1200"/>
      <c r="U84" s="1200"/>
      <c r="V84" s="1200"/>
      <c r="W84" s="1200"/>
      <c r="X84" s="1200"/>
      <c r="Y84" s="1200"/>
    </row>
    <row r="85" spans="1:25" hidden="1">
      <c r="A85" s="1279"/>
      <c r="B85" s="1197"/>
      <c r="C85" s="1198"/>
      <c r="D85" s="1198"/>
      <c r="E85" s="1198"/>
      <c r="F85" s="1198"/>
      <c r="G85" s="1198"/>
      <c r="H85" s="1196"/>
      <c r="I85" s="1200"/>
      <c r="J85" s="1200"/>
      <c r="K85" s="1200"/>
      <c r="L85" s="1200"/>
      <c r="M85" s="1200"/>
      <c r="N85" s="1200"/>
      <c r="O85" s="1200"/>
      <c r="P85" s="1200"/>
      <c r="Q85" s="1200"/>
      <c r="R85" s="1200"/>
      <c r="S85" s="1200"/>
      <c r="T85" s="1200"/>
      <c r="U85" s="1200"/>
      <c r="V85" s="1200"/>
      <c r="W85" s="1200"/>
      <c r="X85" s="1200"/>
      <c r="Y85" s="1200"/>
    </row>
    <row r="86" spans="1:25" hidden="1">
      <c r="A86" s="1279"/>
      <c r="B86" s="1197"/>
      <c r="C86" s="1198"/>
      <c r="D86" s="1198"/>
      <c r="E86" s="1198"/>
      <c r="F86" s="1198"/>
      <c r="G86" s="1198"/>
      <c r="H86" s="1196"/>
      <c r="I86" s="1200"/>
      <c r="J86" s="1200"/>
      <c r="K86" s="1200"/>
      <c r="L86" s="1200"/>
      <c r="M86" s="1200"/>
      <c r="N86" s="1200"/>
      <c r="O86" s="1200"/>
      <c r="P86" s="1200"/>
      <c r="Q86" s="1200"/>
      <c r="R86" s="1200"/>
      <c r="S86" s="1200"/>
      <c r="T86" s="1200"/>
      <c r="U86" s="1200"/>
      <c r="V86" s="1200"/>
      <c r="W86" s="1200"/>
      <c r="X86" s="1200"/>
      <c r="Y86" s="1200"/>
    </row>
    <row r="87" spans="1:25" hidden="1">
      <c r="A87" s="1279"/>
      <c r="B87" s="1197"/>
      <c r="C87" s="1198"/>
      <c r="D87" s="1198"/>
      <c r="E87" s="1198"/>
      <c r="F87" s="1198"/>
      <c r="G87" s="1198"/>
      <c r="H87" s="1196"/>
      <c r="I87" s="1200"/>
      <c r="J87" s="1200"/>
      <c r="K87" s="1200"/>
      <c r="L87" s="1200"/>
      <c r="M87" s="1200"/>
      <c r="N87" s="1200"/>
      <c r="O87" s="1200"/>
      <c r="P87" s="1200"/>
      <c r="Q87" s="1200"/>
      <c r="R87" s="1200"/>
      <c r="S87" s="1200"/>
      <c r="T87" s="1200"/>
      <c r="U87" s="1200"/>
      <c r="V87" s="1200"/>
      <c r="W87" s="1200"/>
      <c r="X87" s="1200"/>
      <c r="Y87" s="1200"/>
    </row>
    <row r="88" spans="1:25" hidden="1">
      <c r="A88" s="1279"/>
      <c r="B88" s="1197"/>
      <c r="C88" s="1198"/>
      <c r="D88" s="1198"/>
      <c r="E88" s="1198"/>
      <c r="F88" s="1198"/>
      <c r="G88" s="1198"/>
      <c r="H88" s="1196"/>
      <c r="I88" s="1200"/>
      <c r="J88" s="1200"/>
      <c r="K88" s="1200"/>
      <c r="L88" s="1200"/>
      <c r="M88" s="1200"/>
      <c r="N88" s="1200"/>
      <c r="O88" s="1200"/>
      <c r="P88" s="1200"/>
      <c r="Q88" s="1200"/>
      <c r="R88" s="1200"/>
      <c r="S88" s="1200"/>
      <c r="T88" s="1200"/>
      <c r="U88" s="1200"/>
      <c r="V88" s="1200"/>
      <c r="W88" s="1200"/>
      <c r="X88" s="1200"/>
      <c r="Y88" s="1200"/>
    </row>
    <row r="89" spans="1:25" hidden="1">
      <c r="A89" s="1279"/>
      <c r="B89" s="1197"/>
      <c r="C89" s="1198"/>
      <c r="D89" s="1198"/>
      <c r="E89" s="1198"/>
      <c r="F89" s="1198"/>
      <c r="G89" s="1198"/>
      <c r="H89" s="1196"/>
      <c r="I89" s="1200"/>
      <c r="J89" s="1200"/>
      <c r="K89" s="1200"/>
      <c r="L89" s="1200"/>
      <c r="M89" s="1200"/>
      <c r="N89" s="1200"/>
      <c r="O89" s="1200"/>
      <c r="P89" s="1200"/>
      <c r="Q89" s="1200"/>
      <c r="R89" s="1200"/>
      <c r="S89" s="1200"/>
      <c r="T89" s="1200"/>
      <c r="U89" s="1200"/>
      <c r="V89" s="1200"/>
      <c r="W89" s="1200"/>
      <c r="X89" s="1200"/>
      <c r="Y89" s="1200"/>
    </row>
    <row r="90" spans="1:25" hidden="1">
      <c r="A90" s="1279"/>
      <c r="B90" s="1197"/>
      <c r="C90" s="1198"/>
      <c r="D90" s="1198"/>
      <c r="E90" s="1198"/>
      <c r="F90" s="1198"/>
      <c r="G90" s="1198"/>
      <c r="H90" s="1196"/>
      <c r="I90" s="1200"/>
      <c r="J90" s="1200"/>
      <c r="K90" s="1200"/>
      <c r="L90" s="1200"/>
      <c r="M90" s="1200"/>
      <c r="N90" s="1200"/>
      <c r="O90" s="1200"/>
      <c r="P90" s="1200"/>
      <c r="Q90" s="1200"/>
      <c r="R90" s="1200"/>
      <c r="S90" s="1200"/>
      <c r="T90" s="1200"/>
      <c r="U90" s="1200"/>
      <c r="V90" s="1200"/>
      <c r="W90" s="1200"/>
      <c r="X90" s="1200"/>
      <c r="Y90" s="1200"/>
    </row>
    <row r="91" spans="1:25" hidden="1">
      <c r="A91" s="1279"/>
      <c r="B91" s="1197"/>
      <c r="C91" s="1198"/>
      <c r="D91" s="1198"/>
      <c r="E91" s="1198"/>
      <c r="F91" s="1198"/>
      <c r="G91" s="1198"/>
      <c r="H91" s="1196"/>
      <c r="I91" s="1200"/>
      <c r="J91" s="1200"/>
      <c r="K91" s="1200"/>
      <c r="L91" s="1200"/>
      <c r="M91" s="1200"/>
      <c r="N91" s="1200"/>
      <c r="O91" s="1200"/>
      <c r="P91" s="1200"/>
      <c r="Q91" s="1200"/>
      <c r="R91" s="1200"/>
      <c r="S91" s="1200"/>
      <c r="T91" s="1200"/>
      <c r="U91" s="1200"/>
      <c r="V91" s="1200"/>
      <c r="W91" s="1200"/>
      <c r="X91" s="1200"/>
      <c r="Y91" s="1200"/>
    </row>
    <row r="92" spans="1:25" hidden="1">
      <c r="A92" s="1279"/>
      <c r="B92" s="1197"/>
      <c r="C92" s="1198"/>
      <c r="D92" s="1198"/>
      <c r="E92" s="1198"/>
      <c r="F92" s="1198"/>
      <c r="G92" s="1198"/>
      <c r="H92" s="1196"/>
      <c r="I92" s="1200"/>
      <c r="J92" s="1200"/>
      <c r="K92" s="1200"/>
      <c r="L92" s="1200"/>
      <c r="M92" s="1200"/>
      <c r="N92" s="1200"/>
      <c r="O92" s="1200"/>
      <c r="P92" s="1200"/>
      <c r="Q92" s="1200"/>
      <c r="R92" s="1200"/>
      <c r="S92" s="1200"/>
      <c r="T92" s="1200"/>
      <c r="U92" s="1200"/>
      <c r="V92" s="1200"/>
      <c r="W92" s="1200"/>
      <c r="X92" s="1200"/>
      <c r="Y92" s="1200"/>
    </row>
    <row r="93" spans="1:25" hidden="1">
      <c r="A93" s="1279"/>
      <c r="B93" s="1197"/>
      <c r="C93" s="1198"/>
      <c r="D93" s="1198"/>
      <c r="E93" s="1198"/>
      <c r="F93" s="1198"/>
      <c r="G93" s="1198"/>
      <c r="H93" s="1196"/>
      <c r="I93" s="1200"/>
      <c r="J93" s="1200"/>
      <c r="K93" s="1200"/>
      <c r="L93" s="1200"/>
      <c r="M93" s="1200"/>
      <c r="N93" s="1200"/>
      <c r="O93" s="1200"/>
      <c r="P93" s="1200"/>
      <c r="Q93" s="1200"/>
      <c r="R93" s="1200"/>
      <c r="S93" s="1200"/>
      <c r="T93" s="1200"/>
      <c r="U93" s="1200"/>
      <c r="V93" s="1200"/>
      <c r="W93" s="1200"/>
      <c r="X93" s="1200"/>
      <c r="Y93" s="1200"/>
    </row>
    <row r="94" spans="1:25" hidden="1">
      <c r="A94" s="1279"/>
      <c r="B94" s="1197"/>
      <c r="C94" s="1198"/>
      <c r="D94" s="1198"/>
      <c r="E94" s="1198"/>
      <c r="F94" s="1198"/>
      <c r="G94" s="1198"/>
      <c r="H94" s="1196"/>
      <c r="I94" s="1200"/>
      <c r="J94" s="1200"/>
      <c r="K94" s="1200"/>
      <c r="L94" s="1200"/>
      <c r="M94" s="1200"/>
      <c r="N94" s="1200"/>
      <c r="O94" s="1200"/>
      <c r="P94" s="1200"/>
      <c r="Q94" s="1200"/>
      <c r="R94" s="1200"/>
      <c r="S94" s="1200"/>
      <c r="T94" s="1200"/>
      <c r="U94" s="1200"/>
      <c r="V94" s="1200"/>
      <c r="W94" s="1200"/>
      <c r="X94" s="1200"/>
      <c r="Y94" s="1200"/>
    </row>
    <row r="95" spans="1:25" hidden="1">
      <c r="A95" s="1279"/>
      <c r="B95" s="1197"/>
      <c r="C95" s="1198"/>
      <c r="D95" s="1198"/>
      <c r="E95" s="1198"/>
      <c r="F95" s="1198"/>
      <c r="G95" s="1198"/>
      <c r="H95" s="1196"/>
      <c r="I95" s="1200"/>
      <c r="J95" s="1200"/>
      <c r="K95" s="1200"/>
      <c r="L95" s="1200"/>
      <c r="M95" s="1200"/>
      <c r="N95" s="1200"/>
      <c r="O95" s="1200"/>
      <c r="P95" s="1200"/>
      <c r="Q95" s="1200"/>
      <c r="R95" s="1200"/>
      <c r="S95" s="1200"/>
      <c r="T95" s="1200"/>
      <c r="U95" s="1200"/>
      <c r="V95" s="1200"/>
      <c r="W95" s="1200"/>
      <c r="X95" s="1200"/>
      <c r="Y95" s="1200"/>
    </row>
    <row r="96" spans="1:25">
      <c r="A96" s="1279"/>
      <c r="B96" s="1197"/>
      <c r="C96" s="1198"/>
      <c r="D96" s="1198"/>
      <c r="E96" s="1198"/>
      <c r="F96" s="1198"/>
      <c r="G96" s="1198"/>
      <c r="H96" s="1196"/>
      <c r="I96" s="1200"/>
      <c r="J96" s="1200"/>
      <c r="K96" s="1200"/>
      <c r="L96" s="1200"/>
      <c r="M96" s="1200"/>
      <c r="N96" s="1200"/>
      <c r="O96" s="1200"/>
      <c r="P96" s="1200"/>
      <c r="Q96" s="1200"/>
      <c r="R96" s="1200"/>
      <c r="S96" s="1200"/>
      <c r="T96" s="1200"/>
      <c r="U96" s="1200"/>
      <c r="V96" s="1200"/>
      <c r="W96" s="1200"/>
      <c r="X96" s="1200"/>
      <c r="Y96" s="1200"/>
    </row>
    <row r="97" spans="1:25" hidden="1">
      <c r="A97" s="1279"/>
      <c r="B97" s="1197"/>
      <c r="C97" s="1198"/>
      <c r="D97" s="1198"/>
      <c r="E97" s="1198"/>
      <c r="F97" s="1198"/>
      <c r="G97" s="1198"/>
      <c r="H97" s="1196"/>
      <c r="I97" s="1200"/>
      <c r="J97" s="1200"/>
      <c r="K97" s="1200"/>
      <c r="L97" s="1200"/>
      <c r="M97" s="1200"/>
      <c r="N97" s="1200"/>
      <c r="O97" s="1200"/>
      <c r="P97" s="1200"/>
      <c r="Q97" s="1200"/>
      <c r="R97" s="1200"/>
      <c r="S97" s="1200"/>
      <c r="T97" s="1200"/>
      <c r="U97" s="1200"/>
      <c r="V97" s="1200"/>
      <c r="W97" s="1200"/>
      <c r="X97" s="1200"/>
      <c r="Y97" s="1200"/>
    </row>
    <row r="98" spans="1:25" hidden="1">
      <c r="A98" s="1279"/>
      <c r="B98" s="1197"/>
      <c r="C98" s="1198"/>
      <c r="D98" s="1198"/>
      <c r="E98" s="1198"/>
      <c r="F98" s="1198"/>
      <c r="G98" s="1198"/>
      <c r="H98" s="1196"/>
      <c r="I98" s="1200"/>
      <c r="J98" s="1200"/>
      <c r="K98" s="1200"/>
      <c r="L98" s="1200"/>
      <c r="M98" s="1200"/>
      <c r="N98" s="1200"/>
      <c r="O98" s="1200"/>
      <c r="P98" s="1200"/>
      <c r="Q98" s="1200"/>
      <c r="R98" s="1200"/>
      <c r="S98" s="1200"/>
      <c r="T98" s="1200"/>
      <c r="U98" s="1200"/>
      <c r="V98" s="1200"/>
      <c r="W98" s="1200"/>
      <c r="X98" s="1200"/>
      <c r="Y98" s="1200"/>
    </row>
    <row r="99" spans="1:25" hidden="1">
      <c r="A99" s="1279"/>
      <c r="B99" s="1197"/>
      <c r="C99" s="1198"/>
      <c r="D99" s="1198"/>
      <c r="E99" s="1198"/>
      <c r="F99" s="1198"/>
      <c r="G99" s="1198"/>
      <c r="H99" s="1196"/>
      <c r="I99" s="1200"/>
      <c r="J99" s="1200"/>
      <c r="K99" s="1200"/>
      <c r="L99" s="1200"/>
      <c r="M99" s="1200"/>
      <c r="N99" s="1200"/>
      <c r="O99" s="1200"/>
      <c r="P99" s="1200"/>
      <c r="Q99" s="1200"/>
      <c r="R99" s="1200"/>
      <c r="S99" s="1200"/>
      <c r="T99" s="1200"/>
      <c r="U99" s="1200"/>
      <c r="V99" s="1200"/>
      <c r="W99" s="1200"/>
      <c r="X99" s="1200"/>
      <c r="Y99" s="1200"/>
    </row>
    <row r="100" spans="1:25" hidden="1">
      <c r="A100" s="1279"/>
      <c r="B100" s="1197"/>
      <c r="C100" s="1198"/>
      <c r="D100" s="1198"/>
      <c r="E100" s="1198"/>
      <c r="F100" s="1198"/>
      <c r="G100" s="1198"/>
      <c r="H100" s="1196"/>
      <c r="I100" s="1200"/>
      <c r="J100" s="1200"/>
      <c r="K100" s="1200"/>
      <c r="L100" s="1200"/>
      <c r="M100" s="1200"/>
      <c r="N100" s="1200"/>
      <c r="O100" s="1200"/>
      <c r="P100" s="1200"/>
      <c r="Q100" s="1200"/>
      <c r="R100" s="1200"/>
      <c r="S100" s="1200"/>
      <c r="T100" s="1200"/>
      <c r="U100" s="1200"/>
      <c r="V100" s="1200"/>
      <c r="W100" s="1200"/>
      <c r="X100" s="1200"/>
      <c r="Y100" s="1200"/>
    </row>
    <row r="101" spans="1:25" hidden="1">
      <c r="A101" s="1279"/>
      <c r="B101" s="1197"/>
      <c r="C101" s="1198"/>
      <c r="D101" s="1198"/>
      <c r="E101" s="1198"/>
      <c r="F101" s="1198"/>
      <c r="G101" s="1198"/>
      <c r="H101" s="1196"/>
      <c r="I101" s="1200"/>
      <c r="J101" s="1200"/>
      <c r="K101" s="1200"/>
      <c r="L101" s="1200"/>
      <c r="M101" s="1200"/>
      <c r="N101" s="1200"/>
      <c r="O101" s="1200"/>
      <c r="P101" s="1200"/>
      <c r="Q101" s="1200"/>
      <c r="R101" s="1200"/>
      <c r="S101" s="1200"/>
      <c r="T101" s="1200"/>
      <c r="U101" s="1200"/>
      <c r="V101" s="1200"/>
      <c r="W101" s="1200"/>
      <c r="X101" s="1200"/>
      <c r="Y101" s="1200"/>
    </row>
    <row r="102" spans="1:25" hidden="1">
      <c r="A102" s="1279"/>
      <c r="B102" s="1197"/>
      <c r="C102" s="1198"/>
      <c r="D102" s="1198"/>
      <c r="E102" s="1198"/>
      <c r="F102" s="1198"/>
      <c r="G102" s="1198"/>
      <c r="H102" s="1196"/>
      <c r="I102" s="1200"/>
      <c r="J102" s="1200"/>
      <c r="K102" s="1200"/>
      <c r="L102" s="1200"/>
      <c r="M102" s="1200"/>
      <c r="N102" s="1200"/>
      <c r="O102" s="1200"/>
      <c r="P102" s="1200"/>
      <c r="Q102" s="1200"/>
      <c r="R102" s="1200"/>
      <c r="S102" s="1200"/>
      <c r="T102" s="1200"/>
      <c r="U102" s="1200"/>
      <c r="V102" s="1200"/>
      <c r="W102" s="1200"/>
      <c r="X102" s="1200"/>
      <c r="Y102" s="1200"/>
    </row>
    <row r="103" spans="1:25" hidden="1">
      <c r="A103" s="1279"/>
      <c r="B103" s="1197"/>
      <c r="C103" s="1198"/>
      <c r="D103" s="1198"/>
      <c r="E103" s="1198"/>
      <c r="F103" s="1198"/>
      <c r="G103" s="1198"/>
      <c r="H103" s="1196"/>
      <c r="I103" s="1200"/>
      <c r="J103" s="1200"/>
      <c r="K103" s="1200"/>
      <c r="L103" s="1200"/>
      <c r="M103" s="1200"/>
      <c r="N103" s="1200"/>
      <c r="O103" s="1200"/>
      <c r="P103" s="1200"/>
      <c r="Q103" s="1200"/>
      <c r="R103" s="1200"/>
      <c r="S103" s="1200"/>
      <c r="T103" s="1200"/>
      <c r="U103" s="1200"/>
      <c r="V103" s="1200"/>
      <c r="W103" s="1200"/>
      <c r="X103" s="1200"/>
      <c r="Y103" s="1200"/>
    </row>
    <row r="104" spans="1:25" hidden="1">
      <c r="A104" s="1279"/>
      <c r="B104" s="1197"/>
      <c r="C104" s="1198"/>
      <c r="D104" s="1198"/>
      <c r="E104" s="1198"/>
      <c r="F104" s="1198"/>
      <c r="G104" s="1198"/>
      <c r="H104" s="1196"/>
      <c r="I104" s="1200"/>
      <c r="J104" s="1200"/>
      <c r="K104" s="1200"/>
      <c r="L104" s="1200"/>
      <c r="M104" s="1200"/>
      <c r="N104" s="1200"/>
      <c r="O104" s="1200"/>
      <c r="P104" s="1200"/>
      <c r="Q104" s="1200"/>
      <c r="R104" s="1200"/>
      <c r="S104" s="1200"/>
      <c r="T104" s="1200"/>
      <c r="U104" s="1200"/>
      <c r="V104" s="1200"/>
      <c r="W104" s="1200"/>
      <c r="X104" s="1200"/>
      <c r="Y104" s="1200"/>
    </row>
    <row r="105" spans="1:25" hidden="1">
      <c r="A105" s="1279"/>
      <c r="B105" s="1197"/>
      <c r="C105" s="1198"/>
      <c r="D105" s="1198"/>
      <c r="E105" s="1198"/>
      <c r="F105" s="1198"/>
      <c r="G105" s="1198"/>
      <c r="H105" s="1196"/>
      <c r="I105" s="1200"/>
      <c r="J105" s="1200"/>
      <c r="K105" s="1200"/>
      <c r="L105" s="1200"/>
      <c r="M105" s="1200"/>
      <c r="N105" s="1200"/>
      <c r="O105" s="1200"/>
      <c r="P105" s="1200"/>
      <c r="Q105" s="1200"/>
      <c r="R105" s="1200"/>
      <c r="S105" s="1200"/>
      <c r="T105" s="1200"/>
      <c r="U105" s="1200"/>
      <c r="V105" s="1200"/>
      <c r="W105" s="1200"/>
      <c r="X105" s="1200"/>
      <c r="Y105" s="1200"/>
    </row>
    <row r="106" spans="1:25" hidden="1">
      <c r="A106" s="1279"/>
      <c r="B106" s="1197"/>
      <c r="C106" s="1198"/>
      <c r="D106" s="1198"/>
      <c r="E106" s="1198"/>
      <c r="F106" s="1198"/>
      <c r="G106" s="1198"/>
      <c r="H106" s="1196"/>
      <c r="I106" s="1200"/>
      <c r="J106" s="1200"/>
      <c r="K106" s="1200"/>
      <c r="L106" s="1200"/>
      <c r="M106" s="1200"/>
      <c r="N106" s="1200"/>
      <c r="O106" s="1200"/>
      <c r="P106" s="1200"/>
      <c r="Q106" s="1200"/>
      <c r="R106" s="1200"/>
      <c r="S106" s="1200"/>
      <c r="T106" s="1200"/>
      <c r="U106" s="1200"/>
      <c r="V106" s="1200"/>
      <c r="W106" s="1200"/>
      <c r="X106" s="1200"/>
      <c r="Y106" s="1200"/>
    </row>
    <row r="107" spans="1:25" hidden="1">
      <c r="A107" s="1279"/>
      <c r="B107" s="1197"/>
      <c r="C107" s="1198"/>
      <c r="D107" s="1198"/>
      <c r="E107" s="1198"/>
      <c r="F107" s="1198"/>
      <c r="G107" s="1198"/>
      <c r="H107" s="1196"/>
      <c r="I107" s="1200"/>
      <c r="J107" s="1200"/>
      <c r="K107" s="1200"/>
      <c r="L107" s="1200"/>
      <c r="M107" s="1200"/>
      <c r="N107" s="1200"/>
      <c r="O107" s="1200"/>
      <c r="P107" s="1200"/>
      <c r="Q107" s="1200"/>
      <c r="R107" s="1200"/>
      <c r="S107" s="1200"/>
      <c r="T107" s="1200"/>
      <c r="U107" s="1200"/>
      <c r="V107" s="1200"/>
      <c r="W107" s="1200"/>
      <c r="X107" s="1200"/>
      <c r="Y107" s="1200"/>
    </row>
    <row r="108" spans="1:25" hidden="1">
      <c r="A108" s="1279"/>
      <c r="B108" s="1197"/>
      <c r="C108" s="1198"/>
      <c r="D108" s="1198"/>
      <c r="E108" s="1198"/>
      <c r="F108" s="1198"/>
      <c r="G108" s="1198"/>
      <c r="H108" s="1196"/>
      <c r="I108" s="1200"/>
      <c r="J108" s="1200"/>
      <c r="K108" s="1200"/>
      <c r="L108" s="1200"/>
      <c r="M108" s="1200"/>
      <c r="N108" s="1200"/>
      <c r="O108" s="1200"/>
      <c r="P108" s="1200"/>
      <c r="Q108" s="1200"/>
      <c r="R108" s="1200"/>
      <c r="S108" s="1200"/>
      <c r="T108" s="1200"/>
      <c r="U108" s="1200"/>
      <c r="V108" s="1200"/>
      <c r="W108" s="1200"/>
      <c r="X108" s="1200"/>
      <c r="Y108" s="1200"/>
    </row>
    <row r="109" spans="1:25">
      <c r="A109" s="1279"/>
      <c r="B109" s="1197"/>
      <c r="C109" s="1198"/>
      <c r="D109" s="1198"/>
      <c r="E109" s="1198"/>
      <c r="F109" s="1198"/>
      <c r="G109" s="1198"/>
      <c r="H109" s="1196"/>
      <c r="I109" s="1200"/>
      <c r="J109" s="1200"/>
      <c r="K109" s="1200"/>
      <c r="L109" s="1200"/>
      <c r="M109" s="1200"/>
      <c r="N109" s="1200"/>
      <c r="O109" s="1200"/>
      <c r="P109" s="1200"/>
      <c r="Q109" s="1200"/>
      <c r="R109" s="1200"/>
      <c r="S109" s="1200"/>
      <c r="T109" s="1200"/>
      <c r="U109" s="1200"/>
      <c r="V109" s="1200"/>
      <c r="W109" s="1200"/>
      <c r="X109" s="1200"/>
      <c r="Y109" s="1200"/>
    </row>
    <row r="110" spans="1:25" hidden="1">
      <c r="A110" s="1279"/>
      <c r="B110" s="1197"/>
      <c r="C110" s="1198"/>
      <c r="D110" s="1198"/>
      <c r="E110" s="1198"/>
      <c r="F110" s="1198"/>
      <c r="G110" s="1198"/>
      <c r="H110" s="1196"/>
      <c r="I110" s="1200"/>
      <c r="J110" s="1200"/>
      <c r="K110" s="1200"/>
      <c r="L110" s="1200"/>
      <c r="M110" s="1200"/>
      <c r="N110" s="1200"/>
      <c r="O110" s="1200"/>
      <c r="P110" s="1200"/>
      <c r="Q110" s="1200"/>
      <c r="R110" s="1200"/>
      <c r="S110" s="1200"/>
      <c r="T110" s="1200"/>
      <c r="U110" s="1200"/>
      <c r="V110" s="1200"/>
      <c r="W110" s="1200"/>
      <c r="X110" s="1200"/>
      <c r="Y110" s="1200"/>
    </row>
    <row r="111" spans="1:25" hidden="1">
      <c r="A111" s="1279"/>
      <c r="B111" s="1197"/>
      <c r="C111" s="1198"/>
      <c r="D111" s="1198"/>
      <c r="E111" s="1198"/>
      <c r="F111" s="1198"/>
      <c r="G111" s="1198"/>
      <c r="H111" s="1196"/>
      <c r="I111" s="1200"/>
      <c r="J111" s="1200"/>
      <c r="K111" s="1200"/>
      <c r="L111" s="1200"/>
      <c r="M111" s="1200"/>
      <c r="N111" s="1200"/>
      <c r="O111" s="1200"/>
      <c r="P111" s="1200"/>
      <c r="Q111" s="1200"/>
      <c r="R111" s="1200"/>
      <c r="S111" s="1200"/>
      <c r="T111" s="1200"/>
      <c r="U111" s="1200"/>
      <c r="V111" s="1200"/>
      <c r="W111" s="1200"/>
      <c r="X111" s="1200"/>
      <c r="Y111" s="1200"/>
    </row>
    <row r="112" spans="1:25" hidden="1">
      <c r="A112" s="1279"/>
      <c r="B112" s="1197"/>
      <c r="C112" s="1198"/>
      <c r="D112" s="1198"/>
      <c r="E112" s="1198"/>
      <c r="F112" s="1198"/>
      <c r="G112" s="1198"/>
      <c r="H112" s="1196"/>
      <c r="I112" s="1200"/>
      <c r="J112" s="1200"/>
      <c r="K112" s="1200"/>
      <c r="L112" s="1200"/>
      <c r="M112" s="1200"/>
      <c r="N112" s="1200"/>
      <c r="O112" s="1200"/>
      <c r="P112" s="1200"/>
      <c r="Q112" s="1200"/>
      <c r="R112" s="1200"/>
      <c r="S112" s="1200"/>
      <c r="T112" s="1200"/>
      <c r="U112" s="1200"/>
      <c r="V112" s="1200"/>
      <c r="W112" s="1200"/>
      <c r="X112" s="1200"/>
      <c r="Y112" s="1200"/>
    </row>
    <row r="113" spans="1:25" hidden="1">
      <c r="A113" s="1279"/>
      <c r="B113" s="1197"/>
      <c r="C113" s="1198"/>
      <c r="D113" s="1198"/>
      <c r="E113" s="1198"/>
      <c r="F113" s="1198"/>
      <c r="G113" s="1198"/>
      <c r="H113" s="1196"/>
      <c r="I113" s="1200"/>
      <c r="J113" s="1200"/>
      <c r="K113" s="1200"/>
      <c r="L113" s="1200"/>
      <c r="M113" s="1200"/>
      <c r="N113" s="1200"/>
      <c r="O113" s="1200"/>
      <c r="P113" s="1200"/>
      <c r="Q113" s="1200"/>
      <c r="R113" s="1200"/>
      <c r="S113" s="1200"/>
      <c r="T113" s="1200"/>
      <c r="U113" s="1200"/>
      <c r="V113" s="1200"/>
      <c r="W113" s="1200"/>
      <c r="X113" s="1200"/>
      <c r="Y113" s="1200"/>
    </row>
    <row r="114" spans="1:25" hidden="1">
      <c r="A114" s="1279"/>
      <c r="B114" s="1197"/>
      <c r="C114" s="1198"/>
      <c r="D114" s="1198"/>
      <c r="E114" s="1198"/>
      <c r="F114" s="1198"/>
      <c r="G114" s="1198"/>
      <c r="H114" s="1196"/>
      <c r="I114" s="1200"/>
      <c r="J114" s="1200"/>
      <c r="K114" s="1200"/>
      <c r="L114" s="1200"/>
      <c r="M114" s="1200"/>
      <c r="N114" s="1200"/>
      <c r="O114" s="1200"/>
      <c r="P114" s="1200"/>
      <c r="Q114" s="1200"/>
      <c r="R114" s="1200"/>
      <c r="S114" s="1200"/>
      <c r="T114" s="1200"/>
      <c r="U114" s="1200"/>
      <c r="V114" s="1200"/>
      <c r="W114" s="1200"/>
      <c r="X114" s="1200"/>
      <c r="Y114" s="1200"/>
    </row>
    <row r="115" spans="1:25" hidden="1">
      <c r="A115" s="1279"/>
      <c r="B115" s="1197"/>
      <c r="C115" s="1198"/>
      <c r="D115" s="1198"/>
      <c r="E115" s="1198"/>
      <c r="F115" s="1198"/>
      <c r="G115" s="1198"/>
      <c r="H115" s="1196"/>
      <c r="I115" s="1200"/>
      <c r="J115" s="1200"/>
      <c r="K115" s="1200"/>
      <c r="L115" s="1200"/>
      <c r="M115" s="1200"/>
      <c r="N115" s="1200"/>
      <c r="O115" s="1200"/>
      <c r="P115" s="1200"/>
      <c r="Q115" s="1200"/>
      <c r="R115" s="1200"/>
      <c r="S115" s="1200"/>
      <c r="T115" s="1200"/>
      <c r="U115" s="1200"/>
      <c r="V115" s="1200"/>
      <c r="W115" s="1200"/>
      <c r="X115" s="1200"/>
      <c r="Y115" s="1200"/>
    </row>
    <row r="116" spans="1:25" hidden="1">
      <c r="A116" s="1279"/>
      <c r="B116" s="1197"/>
      <c r="C116" s="1198"/>
      <c r="D116" s="1198"/>
      <c r="E116" s="1198"/>
      <c r="F116" s="1198"/>
      <c r="G116" s="1198"/>
      <c r="H116" s="1196"/>
      <c r="I116" s="1200"/>
      <c r="J116" s="1200"/>
      <c r="K116" s="1200"/>
      <c r="L116" s="1200"/>
      <c r="M116" s="1200"/>
      <c r="N116" s="1200"/>
      <c r="O116" s="1200"/>
      <c r="P116" s="1200"/>
      <c r="Q116" s="1200"/>
      <c r="R116" s="1200"/>
      <c r="S116" s="1200"/>
      <c r="T116" s="1200"/>
      <c r="U116" s="1200"/>
      <c r="V116" s="1200"/>
      <c r="W116" s="1200"/>
      <c r="X116" s="1200"/>
      <c r="Y116" s="1200"/>
    </row>
    <row r="117" spans="1:25" hidden="1">
      <c r="A117" s="1279"/>
      <c r="B117" s="1197"/>
      <c r="C117" s="1198"/>
      <c r="D117" s="1198"/>
      <c r="E117" s="1198"/>
      <c r="F117" s="1198"/>
      <c r="G117" s="1198"/>
      <c r="H117" s="1196"/>
      <c r="I117" s="1200"/>
      <c r="J117" s="1200"/>
      <c r="K117" s="1200"/>
      <c r="L117" s="1200"/>
      <c r="M117" s="1200"/>
      <c r="N117" s="1200"/>
      <c r="O117" s="1200"/>
      <c r="P117" s="1200"/>
      <c r="Q117" s="1200"/>
      <c r="R117" s="1200"/>
      <c r="S117" s="1200"/>
      <c r="T117" s="1200"/>
      <c r="U117" s="1200"/>
      <c r="V117" s="1200"/>
      <c r="W117" s="1200"/>
      <c r="X117" s="1200"/>
      <c r="Y117" s="1200"/>
    </row>
    <row r="118" spans="1:25" hidden="1">
      <c r="A118" s="1279"/>
      <c r="B118" s="1197"/>
      <c r="C118" s="1198"/>
      <c r="D118" s="1198"/>
      <c r="E118" s="1198"/>
      <c r="F118" s="1198"/>
      <c r="G118" s="1198"/>
      <c r="H118" s="1196"/>
      <c r="I118" s="1200"/>
      <c r="J118" s="1200"/>
      <c r="K118" s="1200"/>
      <c r="L118" s="1200"/>
      <c r="M118" s="1200"/>
      <c r="N118" s="1200"/>
      <c r="O118" s="1200"/>
      <c r="P118" s="1200"/>
      <c r="Q118" s="1200"/>
      <c r="R118" s="1200"/>
      <c r="S118" s="1200"/>
      <c r="T118" s="1200"/>
      <c r="U118" s="1200"/>
      <c r="V118" s="1200"/>
      <c r="W118" s="1200"/>
      <c r="X118" s="1200"/>
      <c r="Y118" s="1200"/>
    </row>
    <row r="119" spans="1:25" hidden="1">
      <c r="A119" s="1279"/>
      <c r="B119" s="1197"/>
      <c r="C119" s="1198"/>
      <c r="D119" s="1198"/>
      <c r="E119" s="1198"/>
      <c r="F119" s="1198"/>
      <c r="G119" s="1198"/>
      <c r="H119" s="1196"/>
      <c r="I119" s="1200"/>
      <c r="J119" s="1200"/>
      <c r="K119" s="1200"/>
      <c r="L119" s="1200"/>
      <c r="M119" s="1200"/>
      <c r="N119" s="1200"/>
      <c r="O119" s="1200"/>
      <c r="P119" s="1200"/>
      <c r="Q119" s="1200"/>
      <c r="R119" s="1200"/>
      <c r="S119" s="1200"/>
      <c r="T119" s="1200"/>
      <c r="U119" s="1200"/>
      <c r="V119" s="1200"/>
      <c r="W119" s="1200"/>
      <c r="X119" s="1200"/>
      <c r="Y119" s="1200"/>
    </row>
    <row r="120" spans="1:25" hidden="1">
      <c r="A120" s="1279"/>
      <c r="B120" s="1197"/>
      <c r="C120" s="1198"/>
      <c r="D120" s="1198"/>
      <c r="E120" s="1198"/>
      <c r="F120" s="1198"/>
      <c r="G120" s="1198"/>
      <c r="H120" s="1196"/>
      <c r="I120" s="1200"/>
      <c r="J120" s="1200"/>
      <c r="K120" s="1200"/>
      <c r="L120" s="1200"/>
      <c r="M120" s="1200"/>
      <c r="N120" s="1200"/>
      <c r="O120" s="1200"/>
      <c r="P120" s="1200"/>
      <c r="Q120" s="1200"/>
      <c r="R120" s="1200"/>
      <c r="S120" s="1200"/>
      <c r="T120" s="1200"/>
      <c r="U120" s="1200"/>
      <c r="V120" s="1200"/>
      <c r="W120" s="1200"/>
      <c r="X120" s="1200"/>
      <c r="Y120" s="1200"/>
    </row>
    <row r="121" spans="1:25" hidden="1">
      <c r="A121" s="1279"/>
      <c r="B121" s="1197"/>
      <c r="C121" s="1198"/>
      <c r="D121" s="1198"/>
      <c r="E121" s="1198"/>
      <c r="F121" s="1198"/>
      <c r="G121" s="1198"/>
      <c r="H121" s="1196"/>
      <c r="I121" s="1200"/>
      <c r="J121" s="1200"/>
      <c r="K121" s="1200"/>
      <c r="L121" s="1200"/>
      <c r="M121" s="1200"/>
      <c r="N121" s="1200"/>
      <c r="O121" s="1200"/>
      <c r="P121" s="1200"/>
      <c r="Q121" s="1200"/>
      <c r="R121" s="1200"/>
      <c r="S121" s="1200"/>
      <c r="T121" s="1200"/>
      <c r="U121" s="1200"/>
      <c r="V121" s="1200"/>
      <c r="W121" s="1200"/>
      <c r="X121" s="1200"/>
      <c r="Y121" s="1200"/>
    </row>
    <row r="122" spans="1:25">
      <c r="A122" s="1279"/>
      <c r="B122" s="1197"/>
      <c r="C122" s="1198"/>
      <c r="D122" s="1198"/>
      <c r="E122" s="1198"/>
      <c r="F122" s="1198"/>
      <c r="G122" s="1198"/>
      <c r="H122" s="1196"/>
      <c r="I122" s="1200"/>
      <c r="J122" s="1200"/>
      <c r="K122" s="1200"/>
      <c r="L122" s="1200"/>
      <c r="M122" s="1200"/>
      <c r="N122" s="1200"/>
      <c r="O122" s="1200"/>
      <c r="P122" s="1200"/>
      <c r="Q122" s="1200"/>
      <c r="R122" s="1200"/>
      <c r="S122" s="1200"/>
      <c r="T122" s="1200"/>
      <c r="U122" s="1200"/>
      <c r="V122" s="1200"/>
      <c r="W122" s="1200"/>
      <c r="X122" s="1200"/>
      <c r="Y122" s="1200"/>
    </row>
    <row r="123" spans="1:25" hidden="1">
      <c r="A123" s="1279"/>
      <c r="B123" s="1197"/>
      <c r="C123" s="1198"/>
      <c r="D123" s="1198"/>
      <c r="E123" s="1198"/>
      <c r="F123" s="1198"/>
      <c r="G123" s="1198"/>
      <c r="H123" s="1196"/>
      <c r="I123" s="1200"/>
      <c r="J123" s="1200"/>
      <c r="K123" s="1200"/>
      <c r="L123" s="1200"/>
      <c r="M123" s="1200"/>
      <c r="N123" s="1200"/>
      <c r="O123" s="1200"/>
      <c r="P123" s="1200"/>
      <c r="Q123" s="1200"/>
      <c r="R123" s="1200"/>
      <c r="S123" s="1200"/>
      <c r="T123" s="1200"/>
      <c r="U123" s="1200"/>
      <c r="V123" s="1200"/>
      <c r="W123" s="1200"/>
      <c r="X123" s="1200"/>
      <c r="Y123" s="1200"/>
    </row>
    <row r="124" spans="1:25" hidden="1">
      <c r="A124" s="1279"/>
      <c r="B124" s="1197"/>
      <c r="C124" s="1198"/>
      <c r="D124" s="1198"/>
      <c r="E124" s="1198"/>
      <c r="F124" s="1198"/>
      <c r="G124" s="1198"/>
      <c r="H124" s="1196"/>
      <c r="I124" s="1200"/>
      <c r="J124" s="1200"/>
      <c r="K124" s="1200"/>
      <c r="L124" s="1200"/>
      <c r="M124" s="1200"/>
      <c r="N124" s="1200"/>
      <c r="O124" s="1200"/>
      <c r="P124" s="1200"/>
      <c r="Q124" s="1200"/>
      <c r="R124" s="1200"/>
      <c r="S124" s="1200"/>
      <c r="T124" s="1200"/>
      <c r="U124" s="1200"/>
      <c r="V124" s="1200"/>
      <c r="W124" s="1200"/>
      <c r="X124" s="1200"/>
      <c r="Y124" s="1200"/>
    </row>
    <row r="125" spans="1:25" hidden="1">
      <c r="A125" s="1279"/>
      <c r="B125" s="1197"/>
      <c r="C125" s="1198"/>
      <c r="D125" s="1198"/>
      <c r="E125" s="1198"/>
      <c r="F125" s="1198"/>
      <c r="G125" s="1198"/>
      <c r="H125" s="1196"/>
      <c r="I125" s="1200"/>
      <c r="J125" s="1200"/>
      <c r="K125" s="1200"/>
      <c r="L125" s="1200"/>
      <c r="M125" s="1200"/>
      <c r="N125" s="1200"/>
      <c r="O125" s="1200"/>
      <c r="P125" s="1200"/>
      <c r="Q125" s="1200"/>
      <c r="R125" s="1200"/>
      <c r="S125" s="1200"/>
      <c r="T125" s="1200"/>
      <c r="U125" s="1200"/>
      <c r="V125" s="1200"/>
      <c r="W125" s="1200"/>
      <c r="X125" s="1200"/>
      <c r="Y125" s="1200"/>
    </row>
    <row r="126" spans="1:25" hidden="1">
      <c r="A126" s="1279"/>
      <c r="B126" s="1197"/>
      <c r="C126" s="1198"/>
      <c r="D126" s="1198"/>
      <c r="E126" s="1198"/>
      <c r="F126" s="1198"/>
      <c r="G126" s="1198"/>
      <c r="H126" s="1196"/>
      <c r="I126" s="1200"/>
      <c r="J126" s="1200"/>
      <c r="K126" s="1200"/>
      <c r="L126" s="1200"/>
      <c r="M126" s="1200"/>
      <c r="N126" s="1200"/>
      <c r="O126" s="1200"/>
      <c r="P126" s="1200"/>
      <c r="Q126" s="1200"/>
      <c r="R126" s="1200"/>
      <c r="S126" s="1200"/>
      <c r="T126" s="1200"/>
      <c r="U126" s="1200"/>
      <c r="V126" s="1200"/>
      <c r="W126" s="1200"/>
      <c r="X126" s="1200"/>
      <c r="Y126" s="1200"/>
    </row>
    <row r="127" spans="1:25" hidden="1">
      <c r="A127" s="1279"/>
      <c r="B127" s="1197"/>
      <c r="C127" s="1198"/>
      <c r="D127" s="1198"/>
      <c r="E127" s="1198"/>
      <c r="F127" s="1198"/>
      <c r="G127" s="1198"/>
      <c r="H127" s="1196"/>
      <c r="I127" s="1200"/>
      <c r="J127" s="1200"/>
      <c r="K127" s="1200"/>
      <c r="L127" s="1200"/>
      <c r="M127" s="1200"/>
      <c r="N127" s="1200"/>
      <c r="O127" s="1200"/>
      <c r="P127" s="1200"/>
      <c r="Q127" s="1200"/>
      <c r="R127" s="1200"/>
      <c r="S127" s="1200"/>
      <c r="T127" s="1200"/>
      <c r="U127" s="1200"/>
      <c r="V127" s="1200"/>
      <c r="W127" s="1200"/>
      <c r="X127" s="1200"/>
      <c r="Y127" s="1200"/>
    </row>
    <row r="128" spans="1:25" hidden="1">
      <c r="A128" s="1279"/>
      <c r="B128" s="1197"/>
      <c r="C128" s="1198"/>
      <c r="D128" s="1198"/>
      <c r="E128" s="1198"/>
      <c r="F128" s="1198"/>
      <c r="G128" s="1198"/>
      <c r="H128" s="1196"/>
      <c r="I128" s="1200"/>
      <c r="J128" s="1200"/>
      <c r="K128" s="1200"/>
      <c r="L128" s="1200"/>
      <c r="M128" s="1200"/>
      <c r="N128" s="1200"/>
      <c r="O128" s="1200"/>
      <c r="P128" s="1200"/>
      <c r="Q128" s="1200"/>
      <c r="R128" s="1200"/>
      <c r="S128" s="1200"/>
      <c r="T128" s="1200"/>
      <c r="U128" s="1200"/>
      <c r="V128" s="1200"/>
      <c r="W128" s="1200"/>
      <c r="X128" s="1200"/>
      <c r="Y128" s="1200"/>
    </row>
    <row r="129" spans="1:25" hidden="1">
      <c r="A129" s="1279"/>
      <c r="B129" s="1197"/>
      <c r="C129" s="1198"/>
      <c r="D129" s="1198"/>
      <c r="E129" s="1198"/>
      <c r="F129" s="1198"/>
      <c r="G129" s="1198"/>
      <c r="H129" s="1196"/>
      <c r="I129" s="1200"/>
      <c r="J129" s="1200"/>
      <c r="K129" s="1200"/>
      <c r="L129" s="1200"/>
      <c r="M129" s="1200"/>
      <c r="N129" s="1200"/>
      <c r="O129" s="1200"/>
      <c r="P129" s="1200"/>
      <c r="Q129" s="1200"/>
      <c r="R129" s="1200"/>
      <c r="S129" s="1200"/>
      <c r="T129" s="1200"/>
      <c r="U129" s="1200"/>
      <c r="V129" s="1200"/>
      <c r="W129" s="1200"/>
      <c r="X129" s="1200"/>
      <c r="Y129" s="1200"/>
    </row>
    <row r="130" spans="1:25" hidden="1">
      <c r="A130" s="1279"/>
      <c r="B130" s="1197"/>
      <c r="C130" s="1198"/>
      <c r="D130" s="1198"/>
      <c r="E130" s="1198"/>
      <c r="F130" s="1198"/>
      <c r="G130" s="1198"/>
      <c r="H130" s="1196"/>
      <c r="I130" s="1200"/>
      <c r="J130" s="1200"/>
      <c r="K130" s="1200"/>
      <c r="L130" s="1200"/>
      <c r="M130" s="1200"/>
      <c r="N130" s="1200"/>
      <c r="O130" s="1200"/>
      <c r="P130" s="1200"/>
      <c r="Q130" s="1200"/>
      <c r="R130" s="1200"/>
      <c r="S130" s="1200"/>
      <c r="T130" s="1200"/>
      <c r="U130" s="1200"/>
      <c r="V130" s="1200"/>
      <c r="W130" s="1200"/>
      <c r="X130" s="1200"/>
      <c r="Y130" s="1200"/>
    </row>
    <row r="131" spans="1:25" hidden="1">
      <c r="A131" s="1279"/>
      <c r="B131" s="1197"/>
      <c r="C131" s="1198"/>
      <c r="D131" s="1198"/>
      <c r="E131" s="1198"/>
      <c r="F131" s="1198"/>
      <c r="G131" s="1198"/>
      <c r="H131" s="1196"/>
      <c r="I131" s="1200"/>
      <c r="J131" s="1200"/>
      <c r="K131" s="1200"/>
      <c r="L131" s="1200"/>
      <c r="M131" s="1200"/>
      <c r="N131" s="1200"/>
      <c r="O131" s="1200"/>
      <c r="P131" s="1200"/>
      <c r="Q131" s="1200"/>
      <c r="R131" s="1200"/>
      <c r="S131" s="1200"/>
      <c r="T131" s="1200"/>
      <c r="U131" s="1200"/>
      <c r="V131" s="1200"/>
      <c r="W131" s="1200"/>
      <c r="X131" s="1200"/>
      <c r="Y131" s="1200"/>
    </row>
    <row r="132" spans="1:25" hidden="1">
      <c r="A132" s="1279"/>
      <c r="B132" s="1197"/>
      <c r="C132" s="1198"/>
      <c r="D132" s="1198"/>
      <c r="E132" s="1198"/>
      <c r="F132" s="1198"/>
      <c r="G132" s="1198"/>
      <c r="H132" s="1196"/>
      <c r="I132" s="1200"/>
      <c r="J132" s="1200"/>
      <c r="K132" s="1200"/>
      <c r="L132" s="1200"/>
      <c r="M132" s="1200"/>
      <c r="N132" s="1200"/>
      <c r="O132" s="1200"/>
      <c r="P132" s="1200"/>
      <c r="Q132" s="1200"/>
      <c r="R132" s="1200"/>
      <c r="S132" s="1200"/>
      <c r="T132" s="1200"/>
      <c r="U132" s="1200"/>
      <c r="V132" s="1200"/>
      <c r="W132" s="1200"/>
      <c r="X132" s="1200"/>
      <c r="Y132" s="1200"/>
    </row>
    <row r="133" spans="1:25" hidden="1">
      <c r="A133" s="1279"/>
      <c r="B133" s="1197"/>
      <c r="C133" s="1198"/>
      <c r="D133" s="1198"/>
      <c r="E133" s="1198"/>
      <c r="F133" s="1198"/>
      <c r="G133" s="1198"/>
      <c r="H133" s="1196"/>
      <c r="I133" s="1200"/>
      <c r="J133" s="1200"/>
      <c r="K133" s="1200"/>
      <c r="L133" s="1200"/>
      <c r="M133" s="1200"/>
      <c r="N133" s="1200"/>
      <c r="O133" s="1200"/>
      <c r="P133" s="1200"/>
      <c r="Q133" s="1200"/>
      <c r="R133" s="1200"/>
      <c r="S133" s="1200"/>
      <c r="T133" s="1200"/>
      <c r="U133" s="1200"/>
      <c r="V133" s="1200"/>
      <c r="W133" s="1200"/>
      <c r="X133" s="1200"/>
      <c r="Y133" s="1200"/>
    </row>
    <row r="134" spans="1:25" hidden="1">
      <c r="A134" s="1279"/>
      <c r="B134" s="1197"/>
      <c r="C134" s="1198"/>
      <c r="D134" s="1198"/>
      <c r="E134" s="1198"/>
      <c r="F134" s="1198"/>
      <c r="G134" s="1198"/>
      <c r="H134" s="1196"/>
      <c r="I134" s="1200"/>
      <c r="J134" s="1200"/>
      <c r="K134" s="1200"/>
      <c r="L134" s="1200"/>
      <c r="M134" s="1200"/>
      <c r="N134" s="1200"/>
      <c r="O134" s="1200"/>
      <c r="P134" s="1200"/>
      <c r="Q134" s="1200"/>
      <c r="R134" s="1200"/>
      <c r="S134" s="1200"/>
      <c r="T134" s="1200"/>
      <c r="U134" s="1200"/>
      <c r="V134" s="1200"/>
      <c r="W134" s="1200"/>
      <c r="X134" s="1200"/>
      <c r="Y134" s="1200"/>
    </row>
    <row r="135" spans="1:25">
      <c r="A135" s="1279"/>
      <c r="B135" s="1197"/>
      <c r="C135" s="1198"/>
      <c r="D135" s="1198"/>
      <c r="E135" s="1198"/>
      <c r="F135" s="1198"/>
      <c r="G135" s="1198"/>
      <c r="H135" s="1196"/>
      <c r="I135" s="1200"/>
      <c r="J135" s="1200"/>
      <c r="K135" s="1200"/>
      <c r="L135" s="1200"/>
      <c r="M135" s="1200"/>
      <c r="N135" s="1200"/>
      <c r="O135" s="1200"/>
      <c r="P135" s="1200"/>
      <c r="Q135" s="1200"/>
      <c r="R135" s="1200"/>
      <c r="S135" s="1200"/>
      <c r="T135" s="1200"/>
      <c r="U135" s="1200"/>
      <c r="V135" s="1200"/>
      <c r="W135" s="1200"/>
      <c r="X135" s="1200"/>
      <c r="Y135" s="1200"/>
    </row>
    <row r="136" spans="1:25" hidden="1">
      <c r="A136" s="1279"/>
      <c r="B136" s="1197"/>
      <c r="C136" s="1198"/>
      <c r="D136" s="1198"/>
      <c r="E136" s="1198"/>
      <c r="F136" s="1198"/>
      <c r="G136" s="1198"/>
      <c r="H136" s="1196"/>
      <c r="I136" s="1200"/>
      <c r="J136" s="1200"/>
      <c r="K136" s="1200"/>
      <c r="L136" s="1200"/>
      <c r="M136" s="1200"/>
      <c r="N136" s="1200"/>
      <c r="O136" s="1200"/>
      <c r="P136" s="1200"/>
      <c r="Q136" s="1200"/>
      <c r="R136" s="1200"/>
      <c r="S136" s="1200"/>
      <c r="T136" s="1200"/>
      <c r="U136" s="1200"/>
      <c r="V136" s="1200"/>
      <c r="W136" s="1200"/>
      <c r="X136" s="1200"/>
      <c r="Y136" s="1200"/>
    </row>
    <row r="137" spans="1:25" hidden="1">
      <c r="A137" s="1279"/>
      <c r="B137" s="1197"/>
      <c r="C137" s="1198"/>
      <c r="D137" s="1198"/>
      <c r="E137" s="1198"/>
      <c r="F137" s="1198"/>
      <c r="G137" s="1198"/>
      <c r="H137" s="1196"/>
      <c r="I137" s="1200"/>
      <c r="J137" s="1200"/>
      <c r="K137" s="1200"/>
      <c r="L137" s="1200"/>
      <c r="M137" s="1200"/>
      <c r="N137" s="1200"/>
      <c r="O137" s="1200"/>
      <c r="P137" s="1200"/>
      <c r="Q137" s="1200"/>
      <c r="R137" s="1200"/>
      <c r="S137" s="1200"/>
      <c r="T137" s="1200"/>
      <c r="U137" s="1200"/>
      <c r="V137" s="1200"/>
      <c r="W137" s="1200"/>
      <c r="X137" s="1200"/>
      <c r="Y137" s="1200"/>
    </row>
    <row r="138" spans="1:25" hidden="1">
      <c r="A138" s="1279"/>
      <c r="B138" s="1197"/>
      <c r="C138" s="1198"/>
      <c r="D138" s="1198"/>
      <c r="E138" s="1198"/>
      <c r="F138" s="1198"/>
      <c r="G138" s="1198"/>
      <c r="H138" s="1196"/>
      <c r="I138" s="1200"/>
      <c r="J138" s="1200"/>
      <c r="K138" s="1200"/>
      <c r="L138" s="1200"/>
      <c r="M138" s="1200"/>
      <c r="N138" s="1200"/>
      <c r="O138" s="1200"/>
      <c r="P138" s="1200"/>
      <c r="Q138" s="1200"/>
      <c r="R138" s="1200"/>
      <c r="S138" s="1200"/>
      <c r="T138" s="1200"/>
      <c r="U138" s="1200"/>
      <c r="V138" s="1200"/>
      <c r="W138" s="1200"/>
      <c r="X138" s="1200"/>
      <c r="Y138" s="1200"/>
    </row>
    <row r="139" spans="1:25" hidden="1">
      <c r="A139" s="1279"/>
      <c r="B139" s="1197"/>
      <c r="C139" s="1198"/>
      <c r="D139" s="1198"/>
      <c r="E139" s="1198"/>
      <c r="F139" s="1198"/>
      <c r="G139" s="1198"/>
      <c r="H139" s="1196"/>
      <c r="I139" s="1200"/>
      <c r="J139" s="1200"/>
      <c r="K139" s="1200"/>
      <c r="L139" s="1200"/>
      <c r="M139" s="1200"/>
      <c r="N139" s="1200"/>
      <c r="O139" s="1200"/>
      <c r="P139" s="1200"/>
      <c r="Q139" s="1200"/>
      <c r="R139" s="1200"/>
      <c r="S139" s="1200"/>
      <c r="T139" s="1200"/>
      <c r="U139" s="1200"/>
      <c r="V139" s="1200"/>
      <c r="W139" s="1200"/>
      <c r="X139" s="1200"/>
      <c r="Y139" s="1200"/>
    </row>
    <row r="140" spans="1:25" hidden="1">
      <c r="A140" s="1279"/>
      <c r="B140" s="1197"/>
      <c r="C140" s="1198"/>
      <c r="D140" s="1198"/>
      <c r="E140" s="1198"/>
      <c r="F140" s="1198"/>
      <c r="G140" s="1198"/>
      <c r="H140" s="1196"/>
      <c r="I140" s="1200"/>
      <c r="J140" s="1200"/>
      <c r="K140" s="1200"/>
      <c r="L140" s="1200"/>
      <c r="M140" s="1200"/>
      <c r="N140" s="1200"/>
      <c r="O140" s="1200"/>
      <c r="P140" s="1200"/>
      <c r="Q140" s="1200"/>
      <c r="R140" s="1200"/>
      <c r="S140" s="1200"/>
      <c r="T140" s="1200"/>
      <c r="U140" s="1200"/>
      <c r="V140" s="1200"/>
      <c r="W140" s="1200"/>
      <c r="X140" s="1200"/>
      <c r="Y140" s="1200"/>
    </row>
    <row r="141" spans="1:25" hidden="1">
      <c r="A141" s="1279"/>
      <c r="B141" s="1197"/>
      <c r="C141" s="1198"/>
      <c r="D141" s="1198"/>
      <c r="E141" s="1198"/>
      <c r="F141" s="1198"/>
      <c r="G141" s="1198"/>
      <c r="H141" s="1196"/>
      <c r="I141" s="1200"/>
      <c r="J141" s="1200"/>
      <c r="K141" s="1200"/>
      <c r="L141" s="1200"/>
      <c r="M141" s="1200"/>
      <c r="N141" s="1200"/>
      <c r="O141" s="1200"/>
      <c r="P141" s="1200"/>
      <c r="Q141" s="1200"/>
      <c r="R141" s="1200"/>
      <c r="S141" s="1200"/>
      <c r="T141" s="1200"/>
      <c r="U141" s="1200"/>
      <c r="V141" s="1200"/>
      <c r="W141" s="1200"/>
      <c r="X141" s="1200"/>
      <c r="Y141" s="1200"/>
    </row>
    <row r="142" spans="1:25" hidden="1">
      <c r="A142" s="1279"/>
      <c r="B142" s="1197"/>
      <c r="C142" s="1198"/>
      <c r="D142" s="1198"/>
      <c r="E142" s="1198"/>
      <c r="F142" s="1198"/>
      <c r="G142" s="1198"/>
      <c r="H142" s="1196"/>
      <c r="I142" s="1200"/>
      <c r="J142" s="1200"/>
      <c r="K142" s="1200"/>
      <c r="L142" s="1200"/>
      <c r="M142" s="1200"/>
      <c r="N142" s="1200"/>
      <c r="O142" s="1200"/>
      <c r="P142" s="1200"/>
      <c r="Q142" s="1200"/>
      <c r="R142" s="1200"/>
      <c r="S142" s="1200"/>
      <c r="T142" s="1200"/>
      <c r="U142" s="1200"/>
      <c r="V142" s="1200"/>
      <c r="W142" s="1200"/>
      <c r="X142" s="1200"/>
      <c r="Y142" s="1200"/>
    </row>
    <row r="143" spans="1:25" hidden="1">
      <c r="A143" s="1279"/>
      <c r="B143" s="1197"/>
      <c r="C143" s="1198"/>
      <c r="D143" s="1198"/>
      <c r="E143" s="1198"/>
      <c r="F143" s="1198"/>
      <c r="G143" s="1198"/>
      <c r="H143" s="1196"/>
      <c r="I143" s="1200"/>
      <c r="J143" s="1200"/>
      <c r="K143" s="1200"/>
      <c r="L143" s="1200"/>
      <c r="M143" s="1200"/>
      <c r="N143" s="1200"/>
      <c r="O143" s="1200"/>
      <c r="P143" s="1200"/>
      <c r="Q143" s="1200"/>
      <c r="R143" s="1200"/>
      <c r="S143" s="1200"/>
      <c r="T143" s="1200"/>
      <c r="U143" s="1200"/>
      <c r="V143" s="1200"/>
      <c r="W143" s="1200"/>
      <c r="X143" s="1200"/>
      <c r="Y143" s="1200"/>
    </row>
    <row r="144" spans="1:25" hidden="1">
      <c r="A144" s="1279"/>
      <c r="B144" s="1197"/>
      <c r="C144" s="1198"/>
      <c r="D144" s="1198"/>
      <c r="E144" s="1198"/>
      <c r="F144" s="1198"/>
      <c r="G144" s="1198"/>
      <c r="H144" s="1196"/>
      <c r="I144" s="1200"/>
      <c r="J144" s="1200"/>
      <c r="K144" s="1200"/>
      <c r="L144" s="1200"/>
      <c r="M144" s="1200"/>
      <c r="N144" s="1200"/>
      <c r="O144" s="1200"/>
      <c r="P144" s="1200"/>
      <c r="Q144" s="1200"/>
      <c r="R144" s="1200"/>
      <c r="S144" s="1200"/>
      <c r="T144" s="1200"/>
      <c r="U144" s="1200"/>
      <c r="V144" s="1200"/>
      <c r="W144" s="1200"/>
      <c r="X144" s="1200"/>
      <c r="Y144" s="1200"/>
    </row>
    <row r="145" spans="1:25" hidden="1">
      <c r="A145" s="1279"/>
      <c r="B145" s="1197"/>
      <c r="C145" s="1198"/>
      <c r="D145" s="1198"/>
      <c r="E145" s="1198"/>
      <c r="F145" s="1198"/>
      <c r="G145" s="1198"/>
      <c r="H145" s="1196"/>
      <c r="I145" s="1200"/>
      <c r="J145" s="1200"/>
      <c r="K145" s="1200"/>
      <c r="L145" s="1200"/>
      <c r="M145" s="1200"/>
      <c r="N145" s="1200"/>
      <c r="O145" s="1200"/>
      <c r="P145" s="1200"/>
      <c r="Q145" s="1200"/>
      <c r="R145" s="1200"/>
      <c r="S145" s="1200"/>
      <c r="T145" s="1200"/>
      <c r="U145" s="1200"/>
      <c r="V145" s="1200"/>
      <c r="W145" s="1200"/>
      <c r="X145" s="1200"/>
      <c r="Y145" s="1200"/>
    </row>
    <row r="146" spans="1:25" hidden="1">
      <c r="A146" s="1279"/>
      <c r="B146" s="1197"/>
      <c r="C146" s="1198"/>
      <c r="D146" s="1198"/>
      <c r="E146" s="1198"/>
      <c r="F146" s="1198"/>
      <c r="G146" s="1198"/>
      <c r="H146" s="1196"/>
      <c r="I146" s="1200"/>
      <c r="J146" s="1200"/>
      <c r="K146" s="1200"/>
      <c r="L146" s="1200"/>
      <c r="M146" s="1200"/>
      <c r="N146" s="1200"/>
      <c r="O146" s="1200"/>
      <c r="P146" s="1200"/>
      <c r="Q146" s="1200"/>
      <c r="R146" s="1200"/>
      <c r="S146" s="1200"/>
      <c r="T146" s="1200"/>
      <c r="U146" s="1200"/>
      <c r="V146" s="1200"/>
      <c r="W146" s="1200"/>
      <c r="X146" s="1200"/>
      <c r="Y146" s="1200"/>
    </row>
    <row r="147" spans="1:25" hidden="1">
      <c r="A147" s="1279"/>
      <c r="B147" s="1197"/>
      <c r="C147" s="1198"/>
      <c r="D147" s="1198"/>
      <c r="E147" s="1198"/>
      <c r="F147" s="1198"/>
      <c r="G147" s="1198"/>
      <c r="H147" s="1196"/>
      <c r="I147" s="1200"/>
      <c r="J147" s="1200"/>
      <c r="K147" s="1200"/>
      <c r="L147" s="1200"/>
      <c r="M147" s="1200"/>
      <c r="N147" s="1200"/>
      <c r="O147" s="1200"/>
      <c r="P147" s="1200"/>
      <c r="Q147" s="1200"/>
      <c r="R147" s="1200"/>
      <c r="S147" s="1200"/>
      <c r="T147" s="1200"/>
      <c r="U147" s="1200"/>
      <c r="V147" s="1200"/>
      <c r="W147" s="1200"/>
      <c r="X147" s="1200"/>
      <c r="Y147" s="1200"/>
    </row>
    <row r="148" spans="1:25">
      <c r="A148" s="1279"/>
      <c r="B148" s="1197"/>
      <c r="C148" s="1198"/>
      <c r="D148" s="1198"/>
      <c r="E148" s="1198"/>
      <c r="F148" s="1198"/>
      <c r="G148" s="1198"/>
      <c r="H148" s="1196"/>
      <c r="I148" s="1200"/>
      <c r="J148" s="1200"/>
      <c r="K148" s="1200"/>
      <c r="L148" s="1200"/>
      <c r="M148" s="1200"/>
      <c r="N148" s="1200"/>
      <c r="O148" s="1200"/>
      <c r="P148" s="1200"/>
      <c r="Q148" s="1200"/>
      <c r="R148" s="1200"/>
      <c r="S148" s="1200"/>
      <c r="T148" s="1200"/>
      <c r="U148" s="1200"/>
      <c r="V148" s="1200"/>
      <c r="W148" s="1200"/>
      <c r="X148" s="1200"/>
      <c r="Y148" s="1200"/>
    </row>
    <row r="149" spans="1:25" hidden="1">
      <c r="A149" s="1279"/>
      <c r="B149" s="1197"/>
      <c r="C149" s="1198"/>
      <c r="D149" s="1198"/>
      <c r="E149" s="1198"/>
      <c r="F149" s="1198"/>
      <c r="G149" s="1198"/>
      <c r="H149" s="1196"/>
      <c r="I149" s="1200"/>
      <c r="J149" s="1200"/>
      <c r="K149" s="1200"/>
      <c r="L149" s="1200"/>
      <c r="M149" s="1200"/>
      <c r="N149" s="1200"/>
      <c r="O149" s="1200"/>
      <c r="P149" s="1200"/>
      <c r="Q149" s="1200"/>
      <c r="R149" s="1200"/>
      <c r="S149" s="1200"/>
      <c r="T149" s="1200"/>
      <c r="U149" s="1200"/>
      <c r="V149" s="1200"/>
      <c r="W149" s="1200"/>
      <c r="X149" s="1200"/>
      <c r="Y149" s="1200"/>
    </row>
    <row r="150" spans="1:25" hidden="1">
      <c r="A150" s="1279"/>
      <c r="B150" s="1197"/>
      <c r="C150" s="1198"/>
      <c r="D150" s="1198"/>
      <c r="E150" s="1198"/>
      <c r="F150" s="1198"/>
      <c r="G150" s="1198"/>
      <c r="H150" s="1196"/>
      <c r="I150" s="1200"/>
      <c r="J150" s="1200"/>
      <c r="K150" s="1200"/>
      <c r="L150" s="1200"/>
      <c r="M150" s="1200"/>
      <c r="N150" s="1200"/>
      <c r="O150" s="1200"/>
      <c r="P150" s="1200"/>
      <c r="Q150" s="1200"/>
      <c r="R150" s="1200"/>
      <c r="S150" s="1200"/>
      <c r="T150" s="1200"/>
      <c r="U150" s="1200"/>
      <c r="V150" s="1200"/>
      <c r="W150" s="1200"/>
      <c r="X150" s="1200"/>
      <c r="Y150" s="1200"/>
    </row>
    <row r="151" spans="1:25" hidden="1">
      <c r="A151" s="1279"/>
      <c r="B151" s="1197"/>
      <c r="C151" s="1198"/>
      <c r="D151" s="1198"/>
      <c r="E151" s="1198"/>
      <c r="F151" s="1198"/>
      <c r="G151" s="1198"/>
      <c r="H151" s="1196"/>
      <c r="I151" s="1200"/>
      <c r="J151" s="1200"/>
      <c r="K151" s="1200"/>
      <c r="L151" s="1200"/>
      <c r="M151" s="1200"/>
      <c r="N151" s="1200"/>
      <c r="O151" s="1200"/>
      <c r="P151" s="1200"/>
      <c r="Q151" s="1200"/>
      <c r="R151" s="1200"/>
      <c r="S151" s="1200"/>
      <c r="T151" s="1200"/>
      <c r="U151" s="1200"/>
      <c r="V151" s="1200"/>
      <c r="W151" s="1200"/>
      <c r="X151" s="1200"/>
      <c r="Y151" s="1200"/>
    </row>
    <row r="152" spans="1:25" hidden="1">
      <c r="A152" s="1279"/>
      <c r="B152" s="1197"/>
      <c r="C152" s="1198"/>
      <c r="D152" s="1198"/>
      <c r="E152" s="1198"/>
      <c r="F152" s="1198"/>
      <c r="G152" s="1198"/>
      <c r="H152" s="1196"/>
      <c r="I152" s="1200"/>
      <c r="J152" s="1200"/>
      <c r="K152" s="1200"/>
      <c r="L152" s="1200"/>
      <c r="M152" s="1200"/>
      <c r="N152" s="1200"/>
      <c r="O152" s="1200"/>
      <c r="P152" s="1200"/>
      <c r="Q152" s="1200"/>
      <c r="R152" s="1200"/>
      <c r="S152" s="1200"/>
      <c r="T152" s="1200"/>
      <c r="U152" s="1200"/>
      <c r="V152" s="1200"/>
      <c r="W152" s="1200"/>
      <c r="X152" s="1200"/>
      <c r="Y152" s="1200"/>
    </row>
    <row r="153" spans="1:25" hidden="1">
      <c r="A153" s="1279"/>
      <c r="B153" s="1197"/>
      <c r="C153" s="1198"/>
      <c r="D153" s="1198"/>
      <c r="E153" s="1198"/>
      <c r="F153" s="1198"/>
      <c r="G153" s="1198"/>
      <c r="H153" s="1196"/>
      <c r="I153" s="1200"/>
      <c r="J153" s="1200"/>
      <c r="K153" s="1200"/>
      <c r="L153" s="1200"/>
      <c r="M153" s="1200"/>
      <c r="N153" s="1200"/>
      <c r="O153" s="1200"/>
      <c r="P153" s="1200"/>
      <c r="Q153" s="1200"/>
      <c r="R153" s="1200"/>
      <c r="S153" s="1200"/>
      <c r="T153" s="1200"/>
      <c r="U153" s="1200"/>
      <c r="V153" s="1200"/>
      <c r="W153" s="1200"/>
      <c r="X153" s="1200"/>
      <c r="Y153" s="1200"/>
    </row>
    <row r="154" spans="1:25" hidden="1">
      <c r="A154" s="1279"/>
      <c r="B154" s="1197"/>
      <c r="C154" s="1198"/>
      <c r="D154" s="1198"/>
      <c r="E154" s="1198"/>
      <c r="F154" s="1198"/>
      <c r="G154" s="1198"/>
      <c r="H154" s="1196"/>
      <c r="I154" s="1200"/>
      <c r="J154" s="1200"/>
      <c r="K154" s="1200"/>
      <c r="L154" s="1200"/>
      <c r="M154" s="1200"/>
      <c r="N154" s="1200"/>
      <c r="O154" s="1200"/>
      <c r="P154" s="1200"/>
      <c r="Q154" s="1200"/>
      <c r="R154" s="1200"/>
      <c r="S154" s="1200"/>
      <c r="T154" s="1200"/>
      <c r="U154" s="1200"/>
      <c r="V154" s="1200"/>
      <c r="W154" s="1200"/>
      <c r="X154" s="1200"/>
      <c r="Y154" s="1200"/>
    </row>
    <row r="155" spans="1:25" hidden="1">
      <c r="A155" s="1279"/>
      <c r="B155" s="1197"/>
      <c r="C155" s="1198"/>
      <c r="D155" s="1198"/>
      <c r="E155" s="1198"/>
      <c r="F155" s="1198"/>
      <c r="G155" s="1198"/>
      <c r="H155" s="1196"/>
      <c r="I155" s="1200"/>
      <c r="J155" s="1200"/>
      <c r="K155" s="1200"/>
      <c r="L155" s="1200"/>
      <c r="M155" s="1200"/>
      <c r="N155" s="1200"/>
      <c r="O155" s="1200"/>
      <c r="P155" s="1200"/>
      <c r="Q155" s="1200"/>
      <c r="R155" s="1200"/>
      <c r="S155" s="1200"/>
      <c r="T155" s="1200"/>
      <c r="U155" s="1200"/>
      <c r="V155" s="1200"/>
      <c r="W155" s="1200"/>
      <c r="X155" s="1200"/>
      <c r="Y155" s="1200"/>
    </row>
    <row r="156" spans="1:25" hidden="1">
      <c r="A156" s="1279"/>
      <c r="B156" s="1197"/>
      <c r="C156" s="1198"/>
      <c r="D156" s="1198"/>
      <c r="E156" s="1198"/>
      <c r="F156" s="1198"/>
      <c r="G156" s="1198"/>
      <c r="H156" s="1196"/>
      <c r="I156" s="1200"/>
      <c r="J156" s="1200"/>
      <c r="K156" s="1200"/>
      <c r="L156" s="1200"/>
      <c r="M156" s="1200"/>
      <c r="N156" s="1200"/>
      <c r="O156" s="1200"/>
      <c r="P156" s="1200"/>
      <c r="Q156" s="1200"/>
      <c r="R156" s="1200"/>
      <c r="S156" s="1200"/>
      <c r="T156" s="1200"/>
      <c r="U156" s="1200"/>
      <c r="V156" s="1200"/>
      <c r="W156" s="1200"/>
      <c r="X156" s="1200"/>
      <c r="Y156" s="1200"/>
    </row>
    <row r="157" spans="1:25" hidden="1">
      <c r="A157" s="1279"/>
      <c r="B157" s="1197"/>
      <c r="C157" s="1198"/>
      <c r="D157" s="1198"/>
      <c r="E157" s="1198"/>
      <c r="F157" s="1198"/>
      <c r="G157" s="1198"/>
      <c r="H157" s="1196"/>
      <c r="I157" s="1200"/>
      <c r="J157" s="1200"/>
      <c r="K157" s="1200"/>
      <c r="L157" s="1200"/>
      <c r="M157" s="1200"/>
      <c r="N157" s="1200"/>
      <c r="O157" s="1200"/>
      <c r="P157" s="1200"/>
      <c r="Q157" s="1200"/>
      <c r="R157" s="1200"/>
      <c r="S157" s="1200"/>
      <c r="T157" s="1200"/>
      <c r="U157" s="1200"/>
      <c r="V157" s="1200"/>
      <c r="W157" s="1200"/>
      <c r="X157" s="1200"/>
      <c r="Y157" s="1200"/>
    </row>
    <row r="158" spans="1:25" hidden="1">
      <c r="A158" s="1279"/>
      <c r="B158" s="1197"/>
      <c r="C158" s="1198"/>
      <c r="D158" s="1198"/>
      <c r="E158" s="1198"/>
      <c r="F158" s="1198"/>
      <c r="G158" s="1198"/>
      <c r="H158" s="1196"/>
      <c r="I158" s="1200"/>
      <c r="J158" s="1200"/>
      <c r="K158" s="1200"/>
      <c r="L158" s="1200"/>
      <c r="M158" s="1200"/>
      <c r="N158" s="1200"/>
      <c r="O158" s="1200"/>
      <c r="P158" s="1200"/>
      <c r="Q158" s="1200"/>
      <c r="R158" s="1200"/>
      <c r="S158" s="1200"/>
      <c r="T158" s="1200"/>
      <c r="U158" s="1200"/>
      <c r="V158" s="1200"/>
      <c r="W158" s="1200"/>
      <c r="X158" s="1200"/>
      <c r="Y158" s="1200"/>
    </row>
    <row r="159" spans="1:25" hidden="1">
      <c r="A159" s="1279"/>
      <c r="B159" s="1197"/>
      <c r="C159" s="1198"/>
      <c r="D159" s="1198"/>
      <c r="E159" s="1198"/>
      <c r="F159" s="1198"/>
      <c r="G159" s="1198"/>
      <c r="H159" s="1196"/>
      <c r="I159" s="1200"/>
      <c r="J159" s="1200"/>
      <c r="K159" s="1200"/>
      <c r="L159" s="1200"/>
      <c r="M159" s="1200"/>
      <c r="N159" s="1200"/>
      <c r="O159" s="1200"/>
      <c r="P159" s="1200"/>
      <c r="Q159" s="1200"/>
      <c r="R159" s="1200"/>
      <c r="S159" s="1200"/>
      <c r="T159" s="1200"/>
      <c r="U159" s="1200"/>
      <c r="V159" s="1200"/>
      <c r="W159" s="1200"/>
      <c r="X159" s="1200"/>
      <c r="Y159" s="1200"/>
    </row>
    <row r="160" spans="1:25" hidden="1">
      <c r="A160" s="1279"/>
      <c r="B160" s="1197"/>
      <c r="C160" s="1198"/>
      <c r="D160" s="1198"/>
      <c r="E160" s="1198"/>
      <c r="F160" s="1198"/>
      <c r="G160" s="1198"/>
      <c r="H160" s="1196"/>
      <c r="I160" s="1200"/>
      <c r="J160" s="1200"/>
      <c r="K160" s="1200"/>
      <c r="L160" s="1200"/>
      <c r="M160" s="1200"/>
      <c r="N160" s="1200"/>
      <c r="O160" s="1200"/>
      <c r="P160" s="1200"/>
      <c r="Q160" s="1200"/>
      <c r="R160" s="1200"/>
      <c r="S160" s="1200"/>
      <c r="T160" s="1200"/>
      <c r="U160" s="1200"/>
      <c r="V160" s="1200"/>
      <c r="W160" s="1200"/>
      <c r="X160" s="1200"/>
      <c r="Y160" s="1200"/>
    </row>
    <row r="161" spans="1:25">
      <c r="A161" s="1279"/>
      <c r="B161" s="1197"/>
      <c r="C161" s="1198"/>
      <c r="D161" s="1198"/>
      <c r="E161" s="1198"/>
      <c r="F161" s="1198"/>
      <c r="G161" s="1198"/>
      <c r="H161" s="1196"/>
      <c r="I161" s="1200"/>
      <c r="J161" s="1200"/>
      <c r="K161" s="1200"/>
      <c r="L161" s="1200"/>
      <c r="M161" s="1200"/>
      <c r="N161" s="1200"/>
      <c r="O161" s="1200"/>
      <c r="P161" s="1200"/>
      <c r="Q161" s="1200"/>
      <c r="R161" s="1200"/>
      <c r="S161" s="1200"/>
      <c r="T161" s="1200"/>
      <c r="U161" s="1200"/>
      <c r="V161" s="1200"/>
      <c r="W161" s="1200"/>
      <c r="X161" s="1200"/>
      <c r="Y161" s="1200"/>
    </row>
    <row r="162" spans="1:25" hidden="1">
      <c r="A162" s="1279"/>
      <c r="B162" s="1197"/>
      <c r="C162" s="1198"/>
      <c r="D162" s="1198"/>
      <c r="E162" s="1198"/>
      <c r="F162" s="1198"/>
      <c r="G162" s="1198"/>
      <c r="H162" s="1196"/>
      <c r="I162" s="1200"/>
      <c r="J162" s="1200"/>
      <c r="K162" s="1200"/>
      <c r="L162" s="1200"/>
      <c r="M162" s="1200"/>
      <c r="N162" s="1200"/>
      <c r="O162" s="1200"/>
      <c r="P162" s="1200"/>
      <c r="Q162" s="1200"/>
      <c r="R162" s="1200"/>
      <c r="S162" s="1200"/>
      <c r="T162" s="1200"/>
      <c r="U162" s="1200"/>
      <c r="V162" s="1200"/>
      <c r="W162" s="1200"/>
      <c r="X162" s="1200"/>
      <c r="Y162" s="1200"/>
    </row>
    <row r="163" spans="1:25" hidden="1">
      <c r="A163" s="1279"/>
      <c r="B163" s="1197"/>
      <c r="C163" s="1198"/>
      <c r="D163" s="1198"/>
      <c r="E163" s="1198"/>
      <c r="F163" s="1198"/>
      <c r="G163" s="1198"/>
      <c r="H163" s="1196"/>
      <c r="I163" s="1200"/>
      <c r="J163" s="1200"/>
      <c r="K163" s="1200"/>
      <c r="L163" s="1200"/>
      <c r="M163" s="1200"/>
      <c r="N163" s="1200"/>
      <c r="O163" s="1200"/>
      <c r="P163" s="1200"/>
      <c r="Q163" s="1200"/>
      <c r="R163" s="1200"/>
      <c r="S163" s="1200"/>
      <c r="T163" s="1200"/>
      <c r="U163" s="1200"/>
      <c r="V163" s="1200"/>
      <c r="W163" s="1200"/>
      <c r="X163" s="1200"/>
      <c r="Y163" s="1200"/>
    </row>
    <row r="164" spans="1:25" hidden="1">
      <c r="A164" s="1279"/>
      <c r="B164" s="1197"/>
      <c r="C164" s="1198"/>
      <c r="D164" s="1198"/>
      <c r="E164" s="1198"/>
      <c r="F164" s="1198"/>
      <c r="G164" s="1198"/>
      <c r="H164" s="1196"/>
      <c r="I164" s="1200"/>
      <c r="J164" s="1200"/>
      <c r="K164" s="1200"/>
      <c r="L164" s="1200"/>
      <c r="M164" s="1200"/>
      <c r="N164" s="1200"/>
      <c r="O164" s="1200"/>
      <c r="P164" s="1200"/>
      <c r="Q164" s="1200"/>
      <c r="R164" s="1200"/>
      <c r="S164" s="1200"/>
      <c r="T164" s="1200"/>
      <c r="U164" s="1200"/>
      <c r="V164" s="1200"/>
      <c r="W164" s="1200"/>
      <c r="X164" s="1200"/>
      <c r="Y164" s="1200"/>
    </row>
    <row r="165" spans="1:25" hidden="1">
      <c r="A165" s="1279"/>
      <c r="B165" s="1197"/>
      <c r="C165" s="1198"/>
      <c r="D165" s="1198"/>
      <c r="E165" s="1198"/>
      <c r="F165" s="1198"/>
      <c r="G165" s="1198"/>
      <c r="H165" s="1196"/>
      <c r="I165" s="1200"/>
      <c r="J165" s="1200"/>
      <c r="K165" s="1200"/>
      <c r="L165" s="1200"/>
      <c r="M165" s="1200"/>
      <c r="N165" s="1200"/>
      <c r="O165" s="1200"/>
      <c r="P165" s="1200"/>
      <c r="Q165" s="1200"/>
      <c r="R165" s="1200"/>
      <c r="S165" s="1200"/>
      <c r="T165" s="1200"/>
      <c r="U165" s="1200"/>
      <c r="V165" s="1200"/>
      <c r="W165" s="1200"/>
      <c r="X165" s="1200"/>
      <c r="Y165" s="1200"/>
    </row>
    <row r="166" spans="1:25" hidden="1">
      <c r="A166" s="1279"/>
      <c r="B166" s="1197"/>
      <c r="C166" s="1198"/>
      <c r="D166" s="1198"/>
      <c r="E166" s="1198"/>
      <c r="F166" s="1198"/>
      <c r="G166" s="1198"/>
      <c r="H166" s="1196"/>
      <c r="I166" s="1200"/>
      <c r="J166" s="1200"/>
      <c r="K166" s="1200"/>
      <c r="L166" s="1200"/>
      <c r="M166" s="1200"/>
      <c r="N166" s="1200"/>
      <c r="O166" s="1200"/>
      <c r="P166" s="1200"/>
      <c r="Q166" s="1200"/>
      <c r="R166" s="1200"/>
      <c r="S166" s="1200"/>
      <c r="T166" s="1200"/>
      <c r="U166" s="1200"/>
      <c r="V166" s="1200"/>
      <c r="W166" s="1200"/>
      <c r="X166" s="1200"/>
      <c r="Y166" s="1200"/>
    </row>
    <row r="167" spans="1:25" hidden="1">
      <c r="A167" s="1279"/>
      <c r="B167" s="1197"/>
      <c r="C167" s="1198"/>
      <c r="D167" s="1198"/>
      <c r="E167" s="1198"/>
      <c r="F167" s="1198"/>
      <c r="G167" s="1198"/>
      <c r="H167" s="1196"/>
      <c r="I167" s="1200"/>
      <c r="J167" s="1200"/>
      <c r="K167" s="1200"/>
      <c r="L167" s="1200"/>
      <c r="M167" s="1200"/>
      <c r="N167" s="1200"/>
      <c r="O167" s="1200"/>
      <c r="P167" s="1200"/>
      <c r="Q167" s="1200"/>
      <c r="R167" s="1200"/>
      <c r="S167" s="1200"/>
      <c r="T167" s="1200"/>
      <c r="U167" s="1200"/>
      <c r="V167" s="1200"/>
      <c r="W167" s="1200"/>
      <c r="X167" s="1200"/>
      <c r="Y167" s="1200"/>
    </row>
    <row r="168" spans="1:25" hidden="1">
      <c r="A168" s="1279"/>
      <c r="B168" s="1197"/>
      <c r="C168" s="1198"/>
      <c r="D168" s="1198"/>
      <c r="E168" s="1198"/>
      <c r="F168" s="1198"/>
      <c r="G168" s="1198"/>
      <c r="H168" s="1196"/>
      <c r="I168" s="1200"/>
      <c r="J168" s="1200"/>
      <c r="K168" s="1200"/>
      <c r="L168" s="1200"/>
      <c r="M168" s="1200"/>
      <c r="N168" s="1200"/>
      <c r="O168" s="1200"/>
      <c r="P168" s="1200"/>
      <c r="Q168" s="1200"/>
      <c r="R168" s="1200"/>
      <c r="S168" s="1200"/>
      <c r="T168" s="1200"/>
      <c r="U168" s="1200"/>
      <c r="V168" s="1200"/>
      <c r="W168" s="1200"/>
      <c r="X168" s="1200"/>
      <c r="Y168" s="1200"/>
    </row>
    <row r="169" spans="1:25" hidden="1">
      <c r="A169" s="1279"/>
      <c r="B169" s="1197"/>
      <c r="C169" s="1198"/>
      <c r="D169" s="1198"/>
      <c r="E169" s="1198"/>
      <c r="F169" s="1198"/>
      <c r="G169" s="1198"/>
      <c r="H169" s="1196"/>
      <c r="I169" s="1200"/>
      <c r="J169" s="1200"/>
      <c r="K169" s="1200"/>
      <c r="L169" s="1200"/>
      <c r="M169" s="1200"/>
      <c r="N169" s="1200"/>
      <c r="O169" s="1200"/>
      <c r="P169" s="1200"/>
      <c r="Q169" s="1200"/>
      <c r="R169" s="1200"/>
      <c r="S169" s="1200"/>
      <c r="T169" s="1200"/>
      <c r="U169" s="1200"/>
      <c r="V169" s="1200"/>
      <c r="W169" s="1200"/>
      <c r="X169" s="1200"/>
      <c r="Y169" s="1200"/>
    </row>
    <row r="170" spans="1:25" hidden="1">
      <c r="A170" s="1279"/>
      <c r="B170" s="1197"/>
      <c r="C170" s="1198"/>
      <c r="D170" s="1198"/>
      <c r="E170" s="1198"/>
      <c r="F170" s="1198"/>
      <c r="G170" s="1198"/>
      <c r="H170" s="1196"/>
      <c r="I170" s="1200"/>
      <c r="J170" s="1200"/>
      <c r="K170" s="1200"/>
      <c r="L170" s="1200"/>
      <c r="M170" s="1200"/>
      <c r="N170" s="1200"/>
      <c r="O170" s="1200"/>
      <c r="P170" s="1200"/>
      <c r="Q170" s="1200"/>
      <c r="R170" s="1200"/>
      <c r="S170" s="1200"/>
      <c r="T170" s="1200"/>
      <c r="U170" s="1200"/>
      <c r="V170" s="1200"/>
      <c r="W170" s="1200"/>
      <c r="X170" s="1200"/>
      <c r="Y170" s="1200"/>
    </row>
    <row r="171" spans="1:25" hidden="1">
      <c r="A171" s="1279"/>
      <c r="B171" s="1197"/>
      <c r="C171" s="1198"/>
      <c r="D171" s="1198"/>
      <c r="E171" s="1198"/>
      <c r="F171" s="1198"/>
      <c r="G171" s="1198"/>
      <c r="H171" s="1196"/>
      <c r="I171" s="1200"/>
      <c r="J171" s="1200"/>
      <c r="K171" s="1200"/>
      <c r="L171" s="1200"/>
      <c r="M171" s="1200"/>
      <c r="N171" s="1200"/>
      <c r="O171" s="1200"/>
      <c r="P171" s="1200"/>
      <c r="Q171" s="1200"/>
      <c r="R171" s="1200"/>
      <c r="S171" s="1200"/>
      <c r="T171" s="1200"/>
      <c r="U171" s="1200"/>
      <c r="V171" s="1200"/>
      <c r="W171" s="1200"/>
      <c r="X171" s="1200"/>
      <c r="Y171" s="1200"/>
    </row>
    <row r="172" spans="1:25" hidden="1">
      <c r="A172" s="1279"/>
      <c r="B172" s="1197"/>
      <c r="C172" s="1198"/>
      <c r="D172" s="1198"/>
      <c r="E172" s="1198"/>
      <c r="F172" s="1198"/>
      <c r="G172" s="1198"/>
      <c r="H172" s="1196"/>
      <c r="I172" s="1200"/>
      <c r="J172" s="1200"/>
      <c r="K172" s="1200"/>
      <c r="L172" s="1200"/>
      <c r="M172" s="1200"/>
      <c r="N172" s="1200"/>
      <c r="O172" s="1200"/>
      <c r="P172" s="1200"/>
      <c r="Q172" s="1200"/>
      <c r="R172" s="1200"/>
      <c r="S172" s="1200"/>
      <c r="T172" s="1200"/>
      <c r="U172" s="1200"/>
      <c r="V172" s="1200"/>
      <c r="W172" s="1200"/>
      <c r="X172" s="1200"/>
      <c r="Y172" s="1200"/>
    </row>
    <row r="173" spans="1:25" hidden="1">
      <c r="A173" s="1279"/>
      <c r="B173" s="1197"/>
      <c r="C173" s="1198"/>
      <c r="D173" s="1198"/>
      <c r="E173" s="1198"/>
      <c r="F173" s="1198"/>
      <c r="G173" s="1198"/>
      <c r="H173" s="1196"/>
      <c r="I173" s="1200"/>
      <c r="J173" s="1200"/>
      <c r="K173" s="1200"/>
      <c r="L173" s="1200"/>
      <c r="M173" s="1200"/>
      <c r="N173" s="1200"/>
      <c r="O173" s="1200"/>
      <c r="P173" s="1200"/>
      <c r="Q173" s="1200"/>
      <c r="R173" s="1200"/>
      <c r="S173" s="1200"/>
      <c r="T173" s="1200"/>
      <c r="U173" s="1200"/>
      <c r="V173" s="1200"/>
      <c r="W173" s="1200"/>
      <c r="X173" s="1200"/>
      <c r="Y173" s="1200"/>
    </row>
    <row r="174" spans="1:25">
      <c r="A174" s="1279">
        <v>42005</v>
      </c>
      <c r="B174" s="1197">
        <v>2015</v>
      </c>
      <c r="C174" s="1198"/>
      <c r="D174" s="1198"/>
      <c r="E174" s="1198"/>
      <c r="F174" s="1198"/>
      <c r="G174" s="1198"/>
      <c r="H174" s="1196"/>
      <c r="I174" s="1200"/>
      <c r="J174" s="1200"/>
      <c r="K174" s="1200"/>
      <c r="L174" s="1200"/>
      <c r="M174" s="1200"/>
      <c r="N174" s="1200"/>
      <c r="O174" s="1200"/>
      <c r="P174" s="1200"/>
      <c r="Q174" s="1200"/>
      <c r="R174" s="1200"/>
      <c r="S174" s="1200"/>
      <c r="T174" s="1200"/>
      <c r="U174" s="1200"/>
      <c r="V174" s="1200"/>
      <c r="W174" s="1200"/>
      <c r="X174" s="1200"/>
      <c r="Y174" s="1200"/>
    </row>
    <row r="175" spans="1:25" hidden="1">
      <c r="A175" s="1280">
        <v>42037</v>
      </c>
      <c r="B175" s="1197">
        <v>2015</v>
      </c>
      <c r="C175" s="1198"/>
      <c r="D175" s="1198"/>
      <c r="E175" s="1198"/>
      <c r="F175" s="1198"/>
      <c r="G175" s="1198"/>
      <c r="H175" s="1196"/>
      <c r="I175" s="1200"/>
      <c r="J175" s="1200"/>
      <c r="K175" s="1200"/>
      <c r="L175" s="1200"/>
      <c r="M175" s="1200"/>
      <c r="N175" s="1200"/>
      <c r="O175" s="1200"/>
      <c r="P175" s="1200"/>
      <c r="Q175" s="1200"/>
      <c r="R175" s="1200"/>
      <c r="S175" s="1200"/>
      <c r="T175" s="1200"/>
      <c r="U175" s="1200"/>
      <c r="V175" s="1200"/>
      <c r="W175" s="1200"/>
      <c r="X175" s="1200"/>
      <c r="Y175" s="1200"/>
    </row>
    <row r="176" spans="1:25" hidden="1">
      <c r="A176" s="1279">
        <v>42006</v>
      </c>
      <c r="B176" s="1197">
        <v>2015</v>
      </c>
      <c r="C176" s="1198"/>
      <c r="D176" s="1198"/>
      <c r="E176" s="1198"/>
      <c r="F176" s="1198"/>
      <c r="G176" s="1198"/>
      <c r="H176" s="1196"/>
      <c r="I176" s="1200"/>
      <c r="J176" s="1200"/>
      <c r="K176" s="1200"/>
      <c r="L176" s="1200"/>
      <c r="M176" s="1200"/>
      <c r="N176" s="1200"/>
      <c r="O176" s="1200"/>
      <c r="P176" s="1200"/>
      <c r="Q176" s="1200"/>
      <c r="R176" s="1200"/>
      <c r="S176" s="1200"/>
      <c r="T176" s="1200"/>
      <c r="U176" s="1200"/>
      <c r="V176" s="1200"/>
      <c r="W176" s="1200"/>
      <c r="X176" s="1200"/>
      <c r="Y176" s="1200"/>
    </row>
    <row r="177" spans="1:25" hidden="1">
      <c r="A177" s="1280">
        <v>42038</v>
      </c>
      <c r="B177" s="1197">
        <v>2015</v>
      </c>
      <c r="C177" s="1198"/>
      <c r="D177" s="1198"/>
      <c r="E177" s="1198"/>
      <c r="F177" s="1198"/>
      <c r="G177" s="1198"/>
      <c r="H177" s="1196"/>
      <c r="I177" s="1200"/>
      <c r="J177" s="1200"/>
      <c r="K177" s="1200"/>
      <c r="L177" s="1200"/>
      <c r="M177" s="1200"/>
      <c r="N177" s="1200"/>
      <c r="O177" s="1200"/>
      <c r="P177" s="1200"/>
      <c r="Q177" s="1200"/>
      <c r="R177" s="1200"/>
      <c r="S177" s="1200"/>
      <c r="T177" s="1200"/>
      <c r="U177" s="1200"/>
      <c r="V177" s="1200"/>
      <c r="W177" s="1200"/>
      <c r="X177" s="1200"/>
      <c r="Y177" s="1200"/>
    </row>
    <row r="178" spans="1:25" hidden="1">
      <c r="A178" s="1279">
        <v>42007</v>
      </c>
      <c r="B178" s="1197">
        <v>2015</v>
      </c>
      <c r="C178" s="1198"/>
      <c r="D178" s="1198"/>
      <c r="E178" s="1198"/>
      <c r="F178" s="1198"/>
      <c r="G178" s="1198"/>
      <c r="H178" s="1196"/>
      <c r="I178" s="1200"/>
      <c r="J178" s="1200"/>
      <c r="K178" s="1200"/>
      <c r="L178" s="1200"/>
      <c r="M178" s="1200"/>
      <c r="N178" s="1200"/>
      <c r="O178" s="1200"/>
      <c r="P178" s="1200"/>
      <c r="Q178" s="1200"/>
      <c r="R178" s="1200"/>
      <c r="S178" s="1200"/>
      <c r="T178" s="1200"/>
      <c r="U178" s="1200"/>
      <c r="V178" s="1200"/>
      <c r="W178" s="1200"/>
      <c r="X178" s="1200"/>
      <c r="Y178" s="1200"/>
    </row>
    <row r="179" spans="1:25" hidden="1">
      <c r="A179" s="1280">
        <v>42039</v>
      </c>
      <c r="B179" s="1197">
        <v>2015</v>
      </c>
      <c r="C179" s="1198"/>
      <c r="D179" s="1198"/>
      <c r="E179" s="1198"/>
      <c r="F179" s="1198"/>
      <c r="G179" s="1198"/>
      <c r="H179" s="1196"/>
      <c r="I179" s="1200"/>
      <c r="J179" s="1200"/>
      <c r="K179" s="1200"/>
      <c r="L179" s="1200"/>
      <c r="M179" s="1200"/>
      <c r="N179" s="1200"/>
      <c r="O179" s="1200"/>
      <c r="P179" s="1200"/>
      <c r="Q179" s="1200"/>
      <c r="R179" s="1200"/>
      <c r="S179" s="1200"/>
      <c r="T179" s="1200"/>
      <c r="U179" s="1200"/>
      <c r="V179" s="1200"/>
      <c r="W179" s="1200"/>
      <c r="X179" s="1200"/>
      <c r="Y179" s="1200"/>
    </row>
    <row r="180" spans="1:25" hidden="1">
      <c r="A180" s="1279">
        <v>42008</v>
      </c>
      <c r="B180" s="1197">
        <v>2015</v>
      </c>
      <c r="C180" s="1198"/>
      <c r="D180" s="1198"/>
      <c r="E180" s="1198"/>
      <c r="F180" s="1198"/>
      <c r="G180" s="1198"/>
      <c r="H180" s="1196"/>
      <c r="I180" s="1200"/>
      <c r="J180" s="1200"/>
      <c r="K180" s="1200"/>
      <c r="L180" s="1200"/>
      <c r="M180" s="1200"/>
      <c r="N180" s="1200"/>
      <c r="O180" s="1200"/>
      <c r="P180" s="1200"/>
      <c r="Q180" s="1200"/>
      <c r="R180" s="1200"/>
      <c r="S180" s="1200"/>
      <c r="T180" s="1200"/>
      <c r="U180" s="1200"/>
      <c r="V180" s="1200"/>
      <c r="W180" s="1200"/>
      <c r="X180" s="1200"/>
      <c r="Y180" s="1200"/>
    </row>
    <row r="181" spans="1:25" hidden="1">
      <c r="A181" s="1280">
        <v>42040</v>
      </c>
      <c r="B181" s="1197">
        <v>2015</v>
      </c>
      <c r="C181" s="1198"/>
      <c r="D181" s="1198"/>
      <c r="E181" s="1198"/>
      <c r="F181" s="1198"/>
      <c r="G181" s="1198"/>
      <c r="H181" s="1196"/>
      <c r="I181" s="1200"/>
      <c r="J181" s="1200"/>
      <c r="K181" s="1200"/>
      <c r="L181" s="1200"/>
      <c r="M181" s="1200"/>
      <c r="N181" s="1200"/>
      <c r="O181" s="1200"/>
      <c r="P181" s="1200"/>
      <c r="Q181" s="1200"/>
      <c r="R181" s="1200"/>
      <c r="S181" s="1200"/>
      <c r="T181" s="1200"/>
      <c r="U181" s="1200"/>
      <c r="V181" s="1200"/>
      <c r="W181" s="1200"/>
      <c r="X181" s="1200"/>
      <c r="Y181" s="1200"/>
    </row>
    <row r="182" spans="1:25" hidden="1">
      <c r="A182" s="1279">
        <v>42009</v>
      </c>
      <c r="B182" s="1197">
        <v>2015</v>
      </c>
      <c r="C182" s="1198"/>
      <c r="D182" s="1198"/>
      <c r="E182" s="1198"/>
      <c r="F182" s="1198"/>
      <c r="G182" s="1198"/>
      <c r="H182" s="1196"/>
      <c r="I182" s="1200"/>
      <c r="J182" s="1200"/>
      <c r="K182" s="1200"/>
      <c r="L182" s="1200"/>
      <c r="M182" s="1200"/>
      <c r="N182" s="1200"/>
      <c r="O182" s="1200"/>
      <c r="P182" s="1200"/>
      <c r="Q182" s="1200"/>
      <c r="R182" s="1200"/>
      <c r="S182" s="1200"/>
      <c r="T182" s="1200"/>
      <c r="U182" s="1200"/>
      <c r="V182" s="1200"/>
      <c r="W182" s="1200"/>
      <c r="X182" s="1200"/>
      <c r="Y182" s="1200"/>
    </row>
    <row r="183" spans="1:25" hidden="1">
      <c r="A183" s="1280">
        <v>42041</v>
      </c>
      <c r="B183" s="1197">
        <v>2015</v>
      </c>
      <c r="C183" s="1198"/>
      <c r="D183" s="1198"/>
      <c r="E183" s="1198"/>
      <c r="F183" s="1198"/>
      <c r="G183" s="1198"/>
      <c r="H183" s="1196"/>
      <c r="I183" s="1200"/>
      <c r="J183" s="1200"/>
      <c r="K183" s="1200"/>
      <c r="L183" s="1200"/>
      <c r="M183" s="1200"/>
      <c r="N183" s="1200"/>
      <c r="O183" s="1200"/>
      <c r="P183" s="1200"/>
      <c r="Q183" s="1200"/>
      <c r="R183" s="1200"/>
      <c r="S183" s="1200"/>
      <c r="T183" s="1200"/>
      <c r="U183" s="1200"/>
      <c r="V183" s="1200"/>
      <c r="W183" s="1200"/>
      <c r="X183" s="1200"/>
      <c r="Y183" s="1200"/>
    </row>
    <row r="184" spans="1:25" hidden="1">
      <c r="A184" s="1279">
        <v>42010</v>
      </c>
      <c r="B184" s="1197">
        <v>2015</v>
      </c>
      <c r="C184" s="1198"/>
      <c r="D184" s="1198"/>
      <c r="E184" s="1198"/>
      <c r="F184" s="1198"/>
      <c r="G184" s="1198"/>
      <c r="H184" s="1196"/>
      <c r="I184" s="1200"/>
      <c r="J184" s="1200"/>
      <c r="K184" s="1200"/>
      <c r="L184" s="1200"/>
      <c r="M184" s="1200"/>
      <c r="N184" s="1200"/>
      <c r="O184" s="1200"/>
      <c r="P184" s="1200"/>
      <c r="Q184" s="1200"/>
      <c r="R184" s="1200"/>
      <c r="S184" s="1200"/>
      <c r="T184" s="1200"/>
      <c r="U184" s="1200"/>
      <c r="V184" s="1200"/>
      <c r="W184" s="1200"/>
      <c r="X184" s="1200"/>
      <c r="Y184" s="1200"/>
    </row>
    <row r="185" spans="1:25" hidden="1">
      <c r="A185" s="1280">
        <v>42042</v>
      </c>
      <c r="B185" s="1197">
        <v>2015</v>
      </c>
      <c r="C185" s="1198"/>
      <c r="D185" s="1198"/>
      <c r="E185" s="1198"/>
      <c r="F185" s="1198"/>
      <c r="G185" s="1198"/>
      <c r="H185" s="1196"/>
      <c r="I185" s="1200"/>
      <c r="J185" s="1200"/>
      <c r="K185" s="1200"/>
      <c r="L185" s="1200"/>
      <c r="M185" s="1200"/>
      <c r="N185" s="1200"/>
      <c r="O185" s="1200"/>
      <c r="P185" s="1200"/>
      <c r="Q185" s="1200"/>
      <c r="R185" s="1200"/>
      <c r="S185" s="1200"/>
      <c r="T185" s="1200"/>
      <c r="U185" s="1200"/>
      <c r="V185" s="1200"/>
      <c r="W185" s="1200"/>
      <c r="X185" s="1200"/>
      <c r="Y185" s="1200"/>
    </row>
    <row r="186" spans="1:25">
      <c r="A186" s="1279"/>
      <c r="B186" s="1197"/>
      <c r="C186" s="1198"/>
      <c r="D186" s="1198"/>
      <c r="E186" s="1198">
        <f>G169</f>
        <v>0</v>
      </c>
      <c r="F186" s="1198"/>
      <c r="G186" s="1198"/>
      <c r="H186" s="1196"/>
      <c r="I186" s="1200"/>
      <c r="J186" s="1200"/>
      <c r="K186" s="1200"/>
      <c r="L186" s="1200"/>
      <c r="M186" s="1200"/>
      <c r="N186" s="1200"/>
      <c r="O186" s="1200"/>
      <c r="P186" s="1200"/>
      <c r="Q186" s="1200"/>
      <c r="R186" s="1200"/>
      <c r="S186" s="1200"/>
      <c r="T186" s="1200"/>
      <c r="U186" s="1200"/>
      <c r="V186" s="1200"/>
      <c r="W186" s="1200"/>
      <c r="X186" s="1200"/>
      <c r="Y186" s="1200"/>
    </row>
    <row r="187" spans="1:25">
      <c r="A187" s="1279"/>
      <c r="B187" s="1197"/>
      <c r="C187" s="1198"/>
      <c r="D187" s="1198"/>
      <c r="E187" s="1198">
        <f>Extranjeros!I169</f>
        <v>2086399.8</v>
      </c>
      <c r="F187" s="1198"/>
      <c r="G187" s="1198"/>
      <c r="H187" s="1196"/>
      <c r="I187" s="1200"/>
      <c r="J187" s="1200"/>
      <c r="K187" s="1200"/>
      <c r="L187" s="1200"/>
      <c r="M187" s="1200"/>
      <c r="N187" s="1200"/>
      <c r="O187" s="1200"/>
      <c r="P187" s="1200"/>
      <c r="Q187" s="1200"/>
      <c r="R187" s="1200"/>
      <c r="S187" s="1200"/>
      <c r="T187" s="1200"/>
      <c r="U187" s="1200"/>
      <c r="V187" s="1200"/>
      <c r="W187" s="1200"/>
      <c r="X187" s="1200"/>
      <c r="Y187" s="1200"/>
    </row>
    <row r="188" spans="1:25">
      <c r="A188" s="1279"/>
      <c r="B188" s="1197"/>
      <c r="C188" s="1198"/>
      <c r="D188" s="1198"/>
      <c r="E188" s="1198"/>
      <c r="F188" s="1198"/>
      <c r="G188" s="1198"/>
      <c r="H188" s="1196"/>
      <c r="I188" s="1200"/>
      <c r="J188" s="1200"/>
      <c r="K188" s="1200"/>
      <c r="L188" s="1200"/>
      <c r="M188" s="1200"/>
      <c r="N188" s="1200"/>
      <c r="O188" s="1200"/>
      <c r="P188" s="1200"/>
      <c r="Q188" s="1200"/>
      <c r="R188" s="1200"/>
      <c r="S188" s="1200"/>
      <c r="T188" s="1200"/>
      <c r="U188" s="1200"/>
      <c r="V188" s="1200"/>
      <c r="W188" s="1200"/>
      <c r="X188" s="1200"/>
      <c r="Y188" s="1200"/>
    </row>
    <row r="189" spans="1:25">
      <c r="A189" s="1279"/>
      <c r="B189" s="1197"/>
      <c r="C189" s="1198"/>
      <c r="D189" s="1198"/>
      <c r="E189" s="1198"/>
      <c r="F189" s="1198"/>
      <c r="G189" s="1198"/>
      <c r="H189" s="1196"/>
      <c r="I189" s="1200"/>
      <c r="J189" s="1200"/>
      <c r="K189" s="1200"/>
      <c r="L189" s="1200"/>
      <c r="M189" s="1200"/>
      <c r="N189" s="1200"/>
      <c r="O189" s="1200"/>
      <c r="P189" s="1200"/>
      <c r="Q189" s="1200"/>
      <c r="R189" s="1200"/>
      <c r="S189" s="1200"/>
      <c r="T189" s="1200"/>
      <c r="U189" s="1200"/>
      <c r="V189" s="1200"/>
      <c r="W189" s="1200"/>
      <c r="X189" s="1200"/>
      <c r="Y189" s="1200"/>
    </row>
    <row r="190" spans="1:25">
      <c r="A190" s="1279"/>
      <c r="B190" s="1197"/>
      <c r="C190" s="1198">
        <f>D169</f>
        <v>0</v>
      </c>
      <c r="D190" s="1198"/>
      <c r="E190" s="1198"/>
      <c r="F190" s="1198"/>
      <c r="G190" s="1198"/>
      <c r="H190" s="1196"/>
      <c r="I190" s="1200"/>
      <c r="J190" s="1200"/>
      <c r="K190" s="1200"/>
      <c r="L190" s="1200"/>
      <c r="M190" s="1200"/>
      <c r="N190" s="1200"/>
      <c r="O190" s="1200"/>
      <c r="P190" s="1200"/>
      <c r="Q190" s="1200"/>
      <c r="R190" s="1200"/>
      <c r="S190" s="1200"/>
      <c r="T190" s="1200"/>
      <c r="U190" s="1200"/>
      <c r="V190" s="1200"/>
      <c r="W190" s="1200"/>
      <c r="X190" s="1200"/>
      <c r="Y190" s="1200"/>
    </row>
    <row r="191" spans="1:25">
      <c r="A191" s="1279"/>
      <c r="B191" s="1197"/>
      <c r="C191" s="1198">
        <f>F169</f>
        <v>0</v>
      </c>
      <c r="D191" s="1198"/>
      <c r="E191" s="1198"/>
      <c r="F191" s="1198"/>
      <c r="G191" s="1198"/>
      <c r="H191" s="1196"/>
      <c r="I191" s="1200"/>
      <c r="J191" s="1200"/>
      <c r="K191" s="1200"/>
      <c r="L191" s="1200"/>
      <c r="M191" s="1200"/>
      <c r="N191" s="1200"/>
      <c r="O191" s="1200"/>
      <c r="P191" s="1200"/>
      <c r="Q191" s="1200"/>
      <c r="R191" s="1200"/>
      <c r="S191" s="1200"/>
      <c r="T191" s="1200"/>
      <c r="U191" s="1200"/>
      <c r="V191" s="1200"/>
      <c r="W191" s="1200"/>
      <c r="X191" s="1200"/>
      <c r="Y191" s="1200"/>
    </row>
    <row r="192" spans="1:25">
      <c r="A192" s="1279"/>
      <c r="B192" s="1197"/>
      <c r="C192" s="1198"/>
      <c r="D192" s="1198"/>
      <c r="E192" s="1198"/>
      <c r="F192" s="1198"/>
      <c r="G192" s="1198"/>
      <c r="H192" s="1196"/>
      <c r="I192" s="1200"/>
      <c r="J192" s="1200"/>
      <c r="K192" s="1200"/>
      <c r="L192" s="1200"/>
      <c r="M192" s="1200"/>
      <c r="N192" s="1200"/>
      <c r="O192" s="1200"/>
      <c r="P192" s="1200"/>
      <c r="Q192" s="1200"/>
      <c r="R192" s="1200"/>
      <c r="S192" s="1200"/>
      <c r="T192" s="1200"/>
      <c r="U192" s="1200"/>
      <c r="V192" s="1200"/>
      <c r="W192" s="1200"/>
      <c r="X192" s="1200"/>
      <c r="Y192" s="1200"/>
    </row>
    <row r="193" spans="1:25">
      <c r="A193" s="1279"/>
      <c r="B193" s="1197"/>
      <c r="C193" s="1198"/>
      <c r="D193" s="1198"/>
      <c r="E193" s="1198"/>
      <c r="F193" s="1198"/>
      <c r="G193" s="1198"/>
      <c r="H193" s="1196"/>
      <c r="I193" s="1200"/>
      <c r="J193" s="1200"/>
      <c r="K193" s="1200"/>
      <c r="L193" s="1200"/>
      <c r="M193" s="1200"/>
      <c r="N193" s="1200"/>
      <c r="O193" s="1200"/>
      <c r="P193" s="1200"/>
      <c r="Q193" s="1200"/>
      <c r="R193" s="1200"/>
      <c r="S193" s="1200"/>
      <c r="T193" s="1200"/>
      <c r="U193" s="1200"/>
      <c r="V193" s="1200"/>
      <c r="W193" s="1200"/>
      <c r="X193" s="1200"/>
      <c r="Y193" s="1200"/>
    </row>
    <row r="194" spans="1:25">
      <c r="A194" s="1279"/>
      <c r="B194" s="1197"/>
      <c r="C194" s="1198"/>
      <c r="D194" s="1198"/>
      <c r="E194" s="1198"/>
      <c r="F194" s="1198"/>
      <c r="G194" s="1198"/>
      <c r="H194" s="1196"/>
      <c r="I194" s="1200"/>
      <c r="J194" s="1200"/>
      <c r="K194" s="1200"/>
      <c r="L194" s="1200"/>
      <c r="M194" s="1200"/>
      <c r="N194" s="1200"/>
      <c r="O194" s="1200"/>
      <c r="P194" s="1200"/>
      <c r="Q194" s="1200"/>
      <c r="R194" s="1200"/>
      <c r="S194" s="1200"/>
      <c r="T194" s="1200"/>
      <c r="U194" s="1200"/>
      <c r="V194" s="1200"/>
      <c r="W194" s="1200"/>
      <c r="X194" s="1200"/>
      <c r="Y194" s="1200"/>
    </row>
    <row r="195" spans="1:25">
      <c r="A195" s="1279"/>
      <c r="B195" s="1197"/>
      <c r="C195" s="1198"/>
      <c r="D195" s="1198"/>
      <c r="E195" s="1198"/>
      <c r="F195" s="1198"/>
      <c r="G195" s="1198"/>
      <c r="H195" s="1196"/>
      <c r="I195" s="1200"/>
      <c r="J195" s="1200"/>
      <c r="K195" s="1200"/>
      <c r="L195" s="1200"/>
      <c r="M195" s="1200"/>
      <c r="N195" s="1200"/>
      <c r="O195" s="1200"/>
      <c r="P195" s="1200"/>
      <c r="Q195" s="1200"/>
      <c r="R195" s="1200"/>
      <c r="S195" s="1200"/>
      <c r="T195" s="1200"/>
      <c r="U195" s="1200"/>
      <c r="V195" s="1200"/>
      <c r="W195" s="1200"/>
      <c r="X195" s="1200"/>
      <c r="Y195" s="1200"/>
    </row>
    <row r="196" spans="1:25">
      <c r="A196" s="1279"/>
      <c r="B196" s="1197"/>
      <c r="C196" s="1198"/>
      <c r="D196" s="1198"/>
      <c r="E196" s="1198"/>
      <c r="F196" s="1198"/>
      <c r="G196" s="1198"/>
      <c r="H196" s="1196"/>
      <c r="I196" s="1200"/>
      <c r="J196" s="1200"/>
      <c r="K196" s="1200"/>
      <c r="L196" s="1200"/>
      <c r="M196" s="1200"/>
      <c r="N196" s="1200"/>
      <c r="O196" s="1200"/>
      <c r="P196" s="1200"/>
      <c r="Q196" s="1200"/>
      <c r="R196" s="1200"/>
      <c r="S196" s="1200"/>
      <c r="T196" s="1200"/>
      <c r="U196" s="1200"/>
      <c r="V196" s="1200"/>
      <c r="W196" s="1200"/>
      <c r="X196" s="1200"/>
      <c r="Y196" s="1200"/>
    </row>
    <row r="197" spans="1:25">
      <c r="A197" s="1279"/>
      <c r="B197" s="1197"/>
      <c r="C197" s="1198"/>
      <c r="D197" s="1198"/>
      <c r="E197" s="1198"/>
      <c r="F197" s="1198"/>
      <c r="G197" s="1198"/>
      <c r="H197" s="1196"/>
      <c r="I197" s="1200"/>
      <c r="J197" s="1200"/>
      <c r="K197" s="1200"/>
      <c r="L197" s="1200"/>
      <c r="M197" s="1200"/>
      <c r="N197" s="1200"/>
      <c r="O197" s="1200"/>
      <c r="P197" s="1200"/>
      <c r="Q197" s="1200"/>
      <c r="R197" s="1200"/>
      <c r="S197" s="1200"/>
      <c r="T197" s="1200"/>
      <c r="U197" s="1200"/>
      <c r="V197" s="1200"/>
      <c r="W197" s="1200"/>
      <c r="X197" s="1200"/>
      <c r="Y197" s="1200"/>
    </row>
    <row r="198" spans="1:25">
      <c r="A198" s="1279"/>
      <c r="B198" s="1197"/>
      <c r="C198" s="1198"/>
      <c r="D198" s="1198"/>
      <c r="E198" s="1198"/>
      <c r="F198" s="1198"/>
      <c r="G198" s="1198"/>
      <c r="H198" s="1196"/>
      <c r="I198" s="1200"/>
      <c r="J198" s="1200"/>
      <c r="K198" s="1200"/>
      <c r="L198" s="1200"/>
      <c r="M198" s="1200"/>
      <c r="N198" s="1200"/>
      <c r="O198" s="1200"/>
      <c r="P198" s="1200"/>
      <c r="Q198" s="1200"/>
      <c r="R198" s="1200"/>
      <c r="S198" s="1200"/>
      <c r="T198" s="1200"/>
      <c r="U198" s="1200"/>
      <c r="V198" s="1200"/>
      <c r="W198" s="1200"/>
      <c r="X198" s="1200"/>
      <c r="Y198" s="1200"/>
    </row>
    <row r="199" spans="1:25">
      <c r="A199" s="1279"/>
      <c r="B199" s="1197"/>
      <c r="C199" s="1198"/>
      <c r="D199" s="1198"/>
      <c r="E199" s="1198"/>
      <c r="F199" s="1198"/>
      <c r="G199" s="1198"/>
      <c r="H199" s="1196"/>
      <c r="I199" s="1200"/>
      <c r="J199" s="1200"/>
      <c r="K199" s="1200"/>
      <c r="L199" s="1200"/>
      <c r="M199" s="1200"/>
      <c r="N199" s="1200"/>
      <c r="O199" s="1200"/>
      <c r="P199" s="1200"/>
      <c r="Q199" s="1200"/>
      <c r="R199" s="1200"/>
      <c r="S199" s="1200"/>
      <c r="T199" s="1200"/>
      <c r="U199" s="1200"/>
      <c r="V199" s="1200"/>
      <c r="W199" s="1200"/>
      <c r="X199" s="1200"/>
      <c r="Y199" s="1200"/>
    </row>
    <row r="200" spans="1:25">
      <c r="A200" s="1279"/>
      <c r="B200" s="1197"/>
      <c r="C200" s="1198"/>
      <c r="D200" s="1198"/>
      <c r="E200" s="1198"/>
      <c r="F200" s="1198"/>
      <c r="G200" s="1198"/>
      <c r="H200" s="1196"/>
      <c r="I200" s="1200"/>
      <c r="J200" s="1200"/>
      <c r="K200" s="1200"/>
      <c r="L200" s="1200"/>
      <c r="M200" s="1200"/>
      <c r="N200" s="1200"/>
      <c r="O200" s="1200"/>
      <c r="P200" s="1200"/>
      <c r="Q200" s="1200"/>
      <c r="R200" s="1200"/>
      <c r="S200" s="1200"/>
      <c r="T200" s="1200"/>
      <c r="U200" s="1200"/>
      <c r="V200" s="1200"/>
      <c r="W200" s="1200"/>
      <c r="X200" s="1200"/>
      <c r="Y200" s="1200"/>
    </row>
    <row r="201" spans="1:25">
      <c r="A201" s="1279"/>
      <c r="B201" s="1197"/>
      <c r="C201" s="1198"/>
      <c r="D201" s="1198"/>
      <c r="E201" s="1198"/>
      <c r="F201" s="1198"/>
      <c r="G201" s="1198"/>
      <c r="H201" s="1196"/>
      <c r="I201" s="1200"/>
      <c r="J201" s="1200"/>
      <c r="K201" s="1200"/>
      <c r="L201" s="1200"/>
      <c r="M201" s="1200"/>
      <c r="N201" s="1200"/>
      <c r="O201" s="1200"/>
      <c r="P201" s="1200"/>
      <c r="Q201" s="1200"/>
      <c r="R201" s="1200"/>
      <c r="S201" s="1200"/>
      <c r="T201" s="1200"/>
      <c r="U201" s="1200"/>
      <c r="V201" s="1200"/>
      <c r="W201" s="1200"/>
      <c r="X201" s="1200"/>
      <c r="Y201" s="1200"/>
    </row>
    <row r="202" spans="1:25">
      <c r="A202" s="1279"/>
      <c r="B202" s="1197"/>
      <c r="C202" s="1198"/>
      <c r="D202" s="1198"/>
      <c r="E202" s="1198"/>
      <c r="F202" s="1198"/>
      <c r="G202" s="1198"/>
      <c r="H202" s="1196"/>
      <c r="I202" s="1200"/>
      <c r="J202" s="1200"/>
      <c r="K202" s="1200"/>
      <c r="L202" s="1200"/>
      <c r="M202" s="1200"/>
      <c r="N202" s="1200"/>
      <c r="O202" s="1200"/>
      <c r="P202" s="1200"/>
      <c r="Q202" s="1200"/>
      <c r="R202" s="1200"/>
      <c r="S202" s="1200"/>
      <c r="T202" s="1200"/>
      <c r="U202" s="1200"/>
      <c r="V202" s="1200"/>
      <c r="W202" s="1200"/>
      <c r="X202" s="1200"/>
      <c r="Y202" s="1200"/>
    </row>
    <row r="203" spans="1:25">
      <c r="A203" s="1279"/>
      <c r="B203" s="1197"/>
      <c r="C203" s="1198"/>
      <c r="D203" s="1198"/>
      <c r="E203" s="1198"/>
      <c r="F203" s="1198"/>
      <c r="G203" s="1198"/>
      <c r="H203" s="1196"/>
      <c r="I203" s="1200"/>
      <c r="J203" s="1200"/>
      <c r="K203" s="1200"/>
      <c r="L203" s="1200"/>
      <c r="M203" s="1200"/>
      <c r="N203" s="1200"/>
      <c r="O203" s="1200"/>
      <c r="P203" s="1200"/>
      <c r="Q203" s="1200"/>
      <c r="R203" s="1200"/>
      <c r="S203" s="1200"/>
      <c r="T203" s="1200"/>
      <c r="U203" s="1200"/>
      <c r="V203" s="1200"/>
      <c r="W203" s="1200"/>
      <c r="X203" s="1200"/>
      <c r="Y203" s="1200"/>
    </row>
    <row r="204" spans="1:25">
      <c r="A204" s="1279"/>
      <c r="B204" s="1197"/>
      <c r="C204" s="1198"/>
      <c r="D204" s="1198"/>
      <c r="E204" s="1198"/>
      <c r="F204" s="1198"/>
      <c r="G204" s="1198"/>
      <c r="H204" s="1196"/>
      <c r="I204" s="1200"/>
      <c r="J204" s="1200"/>
      <c r="K204" s="1200"/>
      <c r="L204" s="1200"/>
      <c r="M204" s="1200"/>
      <c r="N204" s="1200"/>
      <c r="O204" s="1200"/>
      <c r="P204" s="1200"/>
      <c r="Q204" s="1200"/>
      <c r="R204" s="1200"/>
      <c r="S204" s="1200"/>
      <c r="T204" s="1200"/>
      <c r="U204" s="1200"/>
      <c r="V204" s="1200"/>
      <c r="W204" s="1200"/>
      <c r="X204" s="1200"/>
      <c r="Y204" s="1200"/>
    </row>
    <row r="205" spans="1:25">
      <c r="A205" s="1279"/>
      <c r="B205" s="1197"/>
      <c r="C205" s="1198"/>
      <c r="D205" s="1198"/>
      <c r="E205" s="1198"/>
      <c r="F205" s="1198"/>
      <c r="G205" s="1198"/>
      <c r="H205" s="1196"/>
      <c r="I205" s="1200"/>
      <c r="J205" s="1200"/>
      <c r="K205" s="1200"/>
      <c r="L205" s="1200"/>
      <c r="M205" s="1200"/>
      <c r="N205" s="1200"/>
      <c r="O205" s="1200"/>
      <c r="P205" s="1200"/>
      <c r="Q205" s="1200"/>
      <c r="R205" s="1200"/>
      <c r="S205" s="1200"/>
      <c r="T205" s="1200"/>
      <c r="U205" s="1200"/>
      <c r="V205" s="1200"/>
      <c r="W205" s="1200"/>
      <c r="X205" s="1200"/>
      <c r="Y205" s="1200"/>
    </row>
    <row r="206" spans="1:25">
      <c r="A206" s="1279"/>
      <c r="B206" s="1197"/>
      <c r="C206" s="1198"/>
      <c r="D206" s="1198"/>
      <c r="E206" s="1198"/>
      <c r="F206" s="1198"/>
      <c r="G206" s="1198"/>
      <c r="H206" s="1196"/>
      <c r="I206" s="1200"/>
      <c r="J206" s="1200"/>
      <c r="K206" s="1200"/>
      <c r="L206" s="1200"/>
      <c r="M206" s="1200"/>
      <c r="N206" s="1200"/>
      <c r="O206" s="1200"/>
      <c r="P206" s="1200"/>
      <c r="Q206" s="1200"/>
      <c r="R206" s="1200"/>
      <c r="S206" s="1200"/>
      <c r="T206" s="1200"/>
      <c r="U206" s="1200"/>
      <c r="V206" s="1200"/>
      <c r="W206" s="1200"/>
      <c r="X206" s="1200"/>
      <c r="Y206" s="1200"/>
    </row>
    <row r="207" spans="1:25">
      <c r="A207" s="1279"/>
      <c r="B207" s="1197"/>
      <c r="C207" s="1198"/>
      <c r="D207" s="1198"/>
      <c r="E207" s="1198"/>
      <c r="F207" s="1198"/>
      <c r="G207" s="1198"/>
      <c r="H207" s="1196"/>
      <c r="I207" s="1200"/>
      <c r="J207" s="1200"/>
      <c r="K207" s="1200"/>
      <c r="L207" s="1200"/>
      <c r="M207" s="1200"/>
      <c r="N207" s="1200"/>
      <c r="O207" s="1200"/>
      <c r="P207" s="1200"/>
      <c r="Q207" s="1200"/>
      <c r="R207" s="1200"/>
      <c r="S207" s="1200"/>
      <c r="T207" s="1200"/>
      <c r="U207" s="1200"/>
      <c r="V207" s="1200"/>
      <c r="W207" s="1200"/>
      <c r="X207" s="1200"/>
      <c r="Y207" s="1200"/>
    </row>
    <row r="208" spans="1:25">
      <c r="A208" s="1279"/>
      <c r="B208" s="1197"/>
      <c r="C208" s="1198"/>
      <c r="D208" s="1198"/>
      <c r="E208" s="1198"/>
      <c r="F208" s="1198"/>
      <c r="G208" s="1198"/>
      <c r="H208" s="1196"/>
      <c r="I208" s="1200"/>
      <c r="J208" s="1200"/>
      <c r="K208" s="1200"/>
      <c r="L208" s="1200"/>
      <c r="M208" s="1200"/>
      <c r="N208" s="1200"/>
      <c r="O208" s="1200"/>
      <c r="P208" s="1200"/>
      <c r="Q208" s="1200"/>
      <c r="R208" s="1200"/>
      <c r="S208" s="1200"/>
      <c r="T208" s="1200"/>
      <c r="U208" s="1200"/>
      <c r="V208" s="1200"/>
      <c r="W208" s="1200"/>
      <c r="X208" s="1200"/>
      <c r="Y208" s="1200"/>
    </row>
    <row r="209" spans="1:25">
      <c r="A209" s="1279"/>
      <c r="B209" s="1197"/>
      <c r="C209" s="1198"/>
      <c r="D209" s="1198"/>
      <c r="E209" s="1198"/>
      <c r="F209" s="1198"/>
      <c r="G209" s="1198"/>
      <c r="H209" s="1196"/>
      <c r="I209" s="1200"/>
      <c r="J209" s="1200"/>
      <c r="K209" s="1200"/>
      <c r="L209" s="1200"/>
      <c r="M209" s="1200"/>
      <c r="N209" s="1200"/>
      <c r="O209" s="1200"/>
      <c r="P209" s="1200"/>
      <c r="Q209" s="1200"/>
      <c r="R209" s="1200"/>
      <c r="S209" s="1200"/>
      <c r="T209" s="1200"/>
      <c r="U209" s="1200"/>
      <c r="V209" s="1200"/>
      <c r="W209" s="1200"/>
      <c r="X209" s="1200"/>
      <c r="Y209" s="1200"/>
    </row>
    <row r="210" spans="1:25">
      <c r="A210" s="1279"/>
      <c r="B210" s="1197"/>
      <c r="C210" s="1198"/>
      <c r="D210" s="1198"/>
      <c r="E210" s="1198"/>
      <c r="F210" s="1198"/>
      <c r="G210" s="1198"/>
      <c r="H210" s="1196"/>
      <c r="I210" s="1200"/>
      <c r="J210" s="1200"/>
      <c r="K210" s="1200"/>
      <c r="L210" s="1200"/>
      <c r="M210" s="1200"/>
      <c r="N210" s="1200"/>
      <c r="O210" s="1200"/>
      <c r="P210" s="1200"/>
      <c r="Q210" s="1200"/>
      <c r="R210" s="1200"/>
      <c r="S210" s="1200"/>
      <c r="T210" s="1200"/>
      <c r="U210" s="1200"/>
      <c r="V210" s="1200"/>
      <c r="W210" s="1200"/>
      <c r="X210" s="1200"/>
      <c r="Y210" s="1200"/>
    </row>
    <row r="211" spans="1:25">
      <c r="A211" s="1279"/>
      <c r="B211" s="1197"/>
      <c r="C211" s="1198"/>
      <c r="D211" s="1198"/>
      <c r="E211" s="1198"/>
      <c r="F211" s="1198"/>
      <c r="G211" s="1198"/>
      <c r="H211" s="1196"/>
      <c r="I211" s="1200"/>
      <c r="J211" s="1200"/>
      <c r="K211" s="1200"/>
      <c r="L211" s="1200"/>
      <c r="M211" s="1200"/>
      <c r="N211" s="1200"/>
      <c r="O211" s="1200"/>
      <c r="P211" s="1200"/>
      <c r="Q211" s="1200"/>
      <c r="R211" s="1200"/>
      <c r="S211" s="1200"/>
      <c r="T211" s="1200"/>
      <c r="U211" s="1200"/>
      <c r="V211" s="1200"/>
      <c r="W211" s="1200"/>
      <c r="X211" s="1200"/>
      <c r="Y211" s="1200"/>
    </row>
    <row r="212" spans="1:25">
      <c r="A212" s="1279"/>
      <c r="B212" s="1197"/>
      <c r="C212" s="1198"/>
      <c r="D212" s="1198"/>
      <c r="E212" s="1198"/>
      <c r="F212" s="1198"/>
      <c r="G212" s="1198"/>
      <c r="H212" s="1196"/>
      <c r="I212" s="1200"/>
      <c r="J212" s="1200"/>
      <c r="K212" s="1200"/>
      <c r="L212" s="1200"/>
      <c r="M212" s="1200"/>
      <c r="N212" s="1200"/>
      <c r="O212" s="1200"/>
      <c r="P212" s="1200"/>
      <c r="Q212" s="1200"/>
      <c r="R212" s="1200"/>
      <c r="S212" s="1200"/>
      <c r="T212" s="1200"/>
      <c r="U212" s="1200"/>
      <c r="V212" s="1200"/>
      <c r="W212" s="1200"/>
      <c r="X212" s="1200"/>
      <c r="Y212" s="1200"/>
    </row>
    <row r="213" spans="1:25">
      <c r="A213" s="1279"/>
      <c r="B213" s="1197"/>
      <c r="C213" s="1198"/>
      <c r="D213" s="1198"/>
      <c r="E213" s="1198"/>
      <c r="F213" s="1198"/>
      <c r="G213" s="1198"/>
      <c r="H213" s="1196"/>
      <c r="I213" s="1200"/>
      <c r="J213" s="1200"/>
      <c r="K213" s="1200"/>
      <c r="L213" s="1200"/>
      <c r="M213" s="1200"/>
      <c r="N213" s="1200"/>
      <c r="O213" s="1200"/>
      <c r="P213" s="1200"/>
      <c r="Q213" s="1200"/>
      <c r="R213" s="1200"/>
      <c r="S213" s="1200"/>
      <c r="T213" s="1200"/>
      <c r="U213" s="1200"/>
      <c r="V213" s="1200"/>
      <c r="W213" s="1200"/>
      <c r="X213" s="1200"/>
      <c r="Y213" s="1200"/>
    </row>
    <row r="214" spans="1:25">
      <c r="A214" s="1279"/>
      <c r="B214" s="1197"/>
      <c r="C214" s="1198"/>
      <c r="D214" s="1198"/>
      <c r="E214" s="1198"/>
      <c r="F214" s="1198"/>
      <c r="G214" s="1198"/>
      <c r="H214" s="1196"/>
      <c r="I214" s="1200"/>
      <c r="J214" s="1200"/>
      <c r="K214" s="1200"/>
      <c r="L214" s="1200"/>
      <c r="M214" s="1200"/>
      <c r="N214" s="1200"/>
      <c r="O214" s="1200"/>
      <c r="P214" s="1200"/>
      <c r="Q214" s="1200"/>
      <c r="R214" s="1200"/>
      <c r="S214" s="1200"/>
      <c r="T214" s="1200"/>
      <c r="U214" s="1200"/>
      <c r="V214" s="1200"/>
      <c r="W214" s="1200"/>
      <c r="X214" s="1200"/>
      <c r="Y214" s="1200"/>
    </row>
    <row r="215" spans="1:25">
      <c r="A215" s="1279"/>
      <c r="B215" s="1197"/>
      <c r="C215" s="1198"/>
      <c r="D215" s="1198"/>
      <c r="E215" s="1198"/>
      <c r="F215" s="1198"/>
      <c r="G215" s="1198"/>
      <c r="H215" s="1196"/>
      <c r="I215" s="1200"/>
      <c r="J215" s="1200"/>
      <c r="K215" s="1200"/>
      <c r="L215" s="1200"/>
      <c r="M215" s="1200"/>
      <c r="N215" s="1200"/>
      <c r="O215" s="1200"/>
      <c r="P215" s="1200"/>
      <c r="Q215" s="1200"/>
      <c r="R215" s="1200"/>
      <c r="S215" s="1200"/>
      <c r="T215" s="1200"/>
      <c r="U215" s="1200"/>
      <c r="V215" s="1200"/>
      <c r="W215" s="1200"/>
      <c r="X215" s="1200"/>
      <c r="Y215" s="1200"/>
    </row>
    <row r="216" spans="1:25">
      <c r="A216" s="1279"/>
      <c r="B216" s="1197"/>
      <c r="C216" s="1198"/>
      <c r="D216" s="1198"/>
      <c r="E216" s="1198"/>
      <c r="F216" s="1198"/>
      <c r="G216" s="1198"/>
      <c r="H216" s="1196"/>
      <c r="I216" s="1200"/>
      <c r="J216" s="1200"/>
      <c r="K216" s="1200"/>
      <c r="L216" s="1200"/>
      <c r="M216" s="1200"/>
      <c r="N216" s="1200"/>
      <c r="O216" s="1200"/>
      <c r="P216" s="1200"/>
      <c r="Q216" s="1200"/>
      <c r="R216" s="1200"/>
      <c r="S216" s="1200"/>
      <c r="T216" s="1200"/>
      <c r="U216" s="1200"/>
      <c r="V216" s="1200"/>
      <c r="W216" s="1200"/>
      <c r="X216" s="1200"/>
      <c r="Y216" s="1200"/>
    </row>
    <row r="217" spans="1:25">
      <c r="A217" s="1279"/>
      <c r="B217" s="1197"/>
      <c r="C217" s="1198"/>
      <c r="D217" s="1198"/>
      <c r="E217" s="1198"/>
      <c r="F217" s="1198"/>
      <c r="G217" s="1198"/>
      <c r="H217" s="1196"/>
      <c r="I217" s="1200"/>
      <c r="J217" s="1200"/>
      <c r="K217" s="1200"/>
      <c r="L217" s="1200"/>
      <c r="M217" s="1200"/>
      <c r="N217" s="1200"/>
      <c r="O217" s="1200"/>
      <c r="P217" s="1200"/>
      <c r="Q217" s="1200"/>
      <c r="R217" s="1200"/>
      <c r="S217" s="1200"/>
      <c r="T217" s="1200"/>
      <c r="U217" s="1200"/>
      <c r="V217" s="1200"/>
      <c r="W217" s="1200"/>
      <c r="X217" s="1200"/>
      <c r="Y217" s="1200"/>
    </row>
    <row r="218" spans="1:25">
      <c r="A218" s="1279"/>
      <c r="B218" s="1197"/>
      <c r="C218" s="1198"/>
      <c r="D218" s="1198"/>
      <c r="E218" s="1198"/>
      <c r="F218" s="1198"/>
      <c r="G218" s="1198"/>
      <c r="H218" s="1196"/>
      <c r="I218" s="1200"/>
      <c r="J218" s="1200"/>
      <c r="K218" s="1200"/>
      <c r="L218" s="1200"/>
      <c r="M218" s="1200"/>
      <c r="N218" s="1200"/>
      <c r="O218" s="1200"/>
      <c r="P218" s="1200"/>
      <c r="Q218" s="1200"/>
      <c r="R218" s="1200"/>
      <c r="S218" s="1200"/>
      <c r="T218" s="1200"/>
      <c r="U218" s="1200"/>
      <c r="V218" s="1200"/>
      <c r="W218" s="1200"/>
      <c r="X218" s="1200"/>
      <c r="Y218" s="1200"/>
    </row>
    <row r="219" spans="1:25">
      <c r="A219" s="1279"/>
      <c r="B219" s="1197"/>
      <c r="C219" s="1198"/>
      <c r="D219" s="1198"/>
      <c r="E219" s="1198"/>
      <c r="F219" s="1198"/>
      <c r="G219" s="1198"/>
      <c r="H219" s="1196"/>
      <c r="I219" s="1200"/>
      <c r="J219" s="1200"/>
      <c r="K219" s="1200"/>
      <c r="L219" s="1200"/>
      <c r="M219" s="1200"/>
      <c r="N219" s="1200"/>
      <c r="O219" s="1200"/>
      <c r="P219" s="1200"/>
      <c r="Q219" s="1200"/>
      <c r="R219" s="1200"/>
      <c r="S219" s="1200"/>
      <c r="T219" s="1200"/>
      <c r="U219" s="1200"/>
      <c r="V219" s="1200"/>
      <c r="W219" s="1200"/>
      <c r="X219" s="1200"/>
      <c r="Y219" s="1200"/>
    </row>
    <row r="220" spans="1:25">
      <c r="A220" s="1279"/>
      <c r="B220" s="1197"/>
      <c r="C220" s="1198"/>
      <c r="D220" s="1198"/>
      <c r="E220" s="1198"/>
      <c r="F220" s="1198"/>
      <c r="G220" s="1198"/>
      <c r="H220" s="1196"/>
      <c r="I220" s="1200"/>
      <c r="J220" s="1200"/>
      <c r="K220" s="1200"/>
      <c r="L220" s="1200"/>
      <c r="M220" s="1200"/>
      <c r="N220" s="1200"/>
      <c r="O220" s="1200"/>
      <c r="P220" s="1200"/>
      <c r="Q220" s="1200"/>
      <c r="R220" s="1200"/>
      <c r="S220" s="1200"/>
      <c r="T220" s="1200"/>
      <c r="U220" s="1200"/>
      <c r="V220" s="1200"/>
      <c r="W220" s="1200"/>
      <c r="X220" s="1200"/>
      <c r="Y220" s="1200"/>
    </row>
    <row r="221" spans="1:25">
      <c r="A221" s="1279"/>
      <c r="B221" s="1197"/>
      <c r="C221" s="1198"/>
      <c r="D221" s="1198"/>
      <c r="E221" s="1198"/>
      <c r="F221" s="1198"/>
      <c r="G221" s="1198"/>
      <c r="H221" s="1196"/>
      <c r="I221" s="1200"/>
      <c r="J221" s="1200"/>
      <c r="K221" s="1200"/>
      <c r="L221" s="1200"/>
      <c r="M221" s="1200"/>
      <c r="N221" s="1200"/>
      <c r="O221" s="1200"/>
      <c r="P221" s="1200"/>
      <c r="Q221" s="1200"/>
      <c r="R221" s="1200"/>
      <c r="S221" s="1200"/>
      <c r="T221" s="1200"/>
      <c r="U221" s="1200"/>
      <c r="V221" s="1200"/>
      <c r="W221" s="1200"/>
      <c r="X221" s="1200"/>
      <c r="Y221" s="1200"/>
    </row>
    <row r="222" spans="1:25">
      <c r="A222" s="1279"/>
      <c r="B222" s="1197"/>
      <c r="C222" s="1198"/>
      <c r="D222" s="1198"/>
      <c r="E222" s="1198"/>
      <c r="F222" s="1198"/>
      <c r="G222" s="1198"/>
      <c r="H222" s="1196"/>
      <c r="I222" s="1200"/>
      <c r="J222" s="1200"/>
      <c r="K222" s="1200"/>
      <c r="L222" s="1200"/>
      <c r="M222" s="1200"/>
      <c r="N222" s="1200"/>
      <c r="O222" s="1200"/>
      <c r="P222" s="1200"/>
      <c r="Q222" s="1200"/>
      <c r="R222" s="1200"/>
      <c r="S222" s="1200"/>
      <c r="T222" s="1200"/>
      <c r="U222" s="1200"/>
      <c r="V222" s="1200"/>
      <c r="W222" s="1200"/>
      <c r="X222" s="1200"/>
      <c r="Y222" s="1200"/>
    </row>
    <row r="223" spans="1:25">
      <c r="A223" s="1279"/>
      <c r="B223" s="1197"/>
      <c r="C223" s="1198"/>
      <c r="D223" s="1198"/>
      <c r="E223" s="1198"/>
      <c r="F223" s="1198"/>
      <c r="G223" s="1198"/>
      <c r="H223" s="1196"/>
      <c r="I223" s="1200"/>
      <c r="J223" s="1200"/>
      <c r="K223" s="1200"/>
      <c r="L223" s="1200"/>
      <c r="M223" s="1200"/>
      <c r="N223" s="1200"/>
      <c r="O223" s="1200"/>
      <c r="P223" s="1200"/>
      <c r="Q223" s="1200"/>
      <c r="R223" s="1200"/>
      <c r="S223" s="1200"/>
      <c r="T223" s="1200"/>
      <c r="U223" s="1200"/>
      <c r="V223" s="1200"/>
      <c r="W223" s="1200"/>
      <c r="X223" s="1200"/>
      <c r="Y223" s="1200"/>
    </row>
    <row r="224" spans="1:25">
      <c r="A224" s="1279"/>
      <c r="B224" s="1197"/>
      <c r="C224" s="1198"/>
      <c r="D224" s="1198"/>
      <c r="E224" s="1198"/>
      <c r="F224" s="1198"/>
      <c r="G224" s="1198"/>
      <c r="H224" s="1196"/>
      <c r="I224" s="1200"/>
      <c r="J224" s="1200"/>
      <c r="K224" s="1200"/>
      <c r="L224" s="1200"/>
      <c r="M224" s="1200"/>
      <c r="N224" s="1200"/>
      <c r="O224" s="1200"/>
      <c r="P224" s="1200"/>
      <c r="Q224" s="1200"/>
      <c r="R224" s="1200"/>
      <c r="S224" s="1200"/>
      <c r="T224" s="1200"/>
      <c r="U224" s="1200"/>
      <c r="V224" s="1200"/>
      <c r="W224" s="1200"/>
      <c r="X224" s="1200"/>
      <c r="Y224" s="1200"/>
    </row>
    <row r="225" spans="1:25">
      <c r="A225" s="1279"/>
      <c r="B225" s="1197"/>
      <c r="C225" s="1198"/>
      <c r="D225" s="1198"/>
      <c r="E225" s="1198"/>
      <c r="F225" s="1198"/>
      <c r="G225" s="1198"/>
      <c r="H225" s="1196"/>
      <c r="I225" s="1200"/>
      <c r="J225" s="1200"/>
      <c r="K225" s="1200"/>
      <c r="L225" s="1200"/>
      <c r="M225" s="1200"/>
      <c r="N225" s="1200"/>
      <c r="O225" s="1200"/>
      <c r="P225" s="1200"/>
      <c r="Q225" s="1200"/>
      <c r="R225" s="1200"/>
      <c r="S225" s="1200"/>
      <c r="T225" s="1200"/>
      <c r="U225" s="1200"/>
      <c r="V225" s="1200"/>
      <c r="W225" s="1200"/>
      <c r="X225" s="1200"/>
      <c r="Y225" s="1200"/>
    </row>
    <row r="226" spans="1:25">
      <c r="A226" s="1279"/>
      <c r="B226" s="1197"/>
      <c r="C226" s="1198"/>
      <c r="D226" s="1198"/>
      <c r="E226" s="1198"/>
      <c r="F226" s="1198"/>
      <c r="G226" s="1198"/>
      <c r="H226" s="1196"/>
      <c r="I226" s="1200"/>
      <c r="J226" s="1200"/>
      <c r="K226" s="1200"/>
      <c r="L226" s="1200"/>
      <c r="M226" s="1200"/>
      <c r="N226" s="1200"/>
      <c r="O226" s="1200"/>
      <c r="P226" s="1200"/>
      <c r="Q226" s="1200"/>
      <c r="R226" s="1200"/>
      <c r="S226" s="1200"/>
      <c r="T226" s="1200"/>
      <c r="U226" s="1200"/>
      <c r="V226" s="1200"/>
      <c r="W226" s="1200"/>
      <c r="X226" s="1200"/>
      <c r="Y226" s="1200"/>
    </row>
    <row r="227" spans="1:25">
      <c r="A227" s="1279"/>
      <c r="B227" s="1197"/>
      <c r="C227" s="1198"/>
      <c r="D227" s="1198"/>
      <c r="E227" s="1198"/>
      <c r="F227" s="1198"/>
      <c r="G227" s="1198"/>
      <c r="H227" s="1196"/>
      <c r="I227" s="1200"/>
      <c r="J227" s="1200"/>
      <c r="K227" s="1200"/>
      <c r="L227" s="1200"/>
      <c r="M227" s="1200"/>
      <c r="N227" s="1200"/>
      <c r="O227" s="1200"/>
      <c r="P227" s="1200"/>
      <c r="Q227" s="1200"/>
      <c r="R227" s="1200"/>
      <c r="S227" s="1200"/>
      <c r="T227" s="1200"/>
      <c r="U227" s="1200"/>
      <c r="V227" s="1200"/>
      <c r="W227" s="1200"/>
      <c r="X227" s="1200"/>
      <c r="Y227" s="1200"/>
    </row>
    <row r="228" spans="1:25">
      <c r="A228" s="1279"/>
      <c r="B228" s="1197"/>
      <c r="C228" s="1198"/>
      <c r="D228" s="1198"/>
      <c r="E228" s="1198"/>
      <c r="F228" s="1198"/>
      <c r="G228" s="1198"/>
      <c r="H228" s="1196"/>
      <c r="I228" s="1200"/>
      <c r="J228" s="1200"/>
      <c r="K228" s="1200"/>
      <c r="L228" s="1200"/>
      <c r="M228" s="1200"/>
      <c r="N228" s="1200"/>
      <c r="O228" s="1200"/>
      <c r="P228" s="1200"/>
      <c r="Q228" s="1200"/>
      <c r="R228" s="1200"/>
      <c r="S228" s="1200"/>
      <c r="T228" s="1200"/>
      <c r="U228" s="1200"/>
      <c r="V228" s="1200"/>
      <c r="W228" s="1200"/>
      <c r="X228" s="1200"/>
      <c r="Y228" s="1200"/>
    </row>
    <row r="229" spans="1:25">
      <c r="A229" s="1279"/>
      <c r="B229" s="1197"/>
      <c r="C229" s="1198"/>
      <c r="D229" s="1198"/>
      <c r="E229" s="1198"/>
      <c r="F229" s="1198"/>
      <c r="G229" s="1198"/>
      <c r="H229" s="1196"/>
      <c r="I229" s="1200"/>
      <c r="J229" s="1200"/>
      <c r="K229" s="1200"/>
      <c r="L229" s="1200"/>
      <c r="M229" s="1200"/>
      <c r="N229" s="1200"/>
      <c r="O229" s="1200"/>
      <c r="P229" s="1200"/>
      <c r="Q229" s="1200"/>
      <c r="R229" s="1200"/>
      <c r="S229" s="1200"/>
      <c r="T229" s="1200"/>
      <c r="U229" s="1200"/>
      <c r="V229" s="1200"/>
      <c r="W229" s="1200"/>
      <c r="X229" s="1200"/>
      <c r="Y229" s="1200"/>
    </row>
    <row r="230" spans="1:25">
      <c r="A230" s="1279"/>
      <c r="B230" s="1197"/>
      <c r="C230" s="1198"/>
      <c r="D230" s="1198"/>
      <c r="E230" s="1198"/>
      <c r="F230" s="1198"/>
      <c r="G230" s="1198"/>
      <c r="H230" s="1196"/>
      <c r="I230" s="1200"/>
      <c r="J230" s="1200"/>
      <c r="K230" s="1200"/>
      <c r="L230" s="1200"/>
      <c r="M230" s="1200"/>
      <c r="N230" s="1200"/>
      <c r="O230" s="1200"/>
      <c r="P230" s="1200"/>
      <c r="Q230" s="1200"/>
      <c r="R230" s="1200"/>
      <c r="S230" s="1200"/>
      <c r="T230" s="1200"/>
      <c r="U230" s="1200"/>
      <c r="V230" s="1200"/>
      <c r="W230" s="1200"/>
      <c r="X230" s="1200"/>
      <c r="Y230" s="1200"/>
    </row>
    <row r="231" spans="1:25">
      <c r="A231" s="1279"/>
      <c r="B231" s="1197"/>
      <c r="C231" s="1198"/>
      <c r="D231" s="1198"/>
      <c r="E231" s="1198"/>
      <c r="F231" s="1198"/>
      <c r="G231" s="1198"/>
      <c r="H231" s="1196"/>
      <c r="I231" s="1200"/>
      <c r="J231" s="1200"/>
      <c r="K231" s="1200"/>
      <c r="L231" s="1200"/>
      <c r="M231" s="1200"/>
      <c r="N231" s="1200"/>
      <c r="O231" s="1200"/>
      <c r="P231" s="1200"/>
      <c r="Q231" s="1200"/>
      <c r="R231" s="1200"/>
      <c r="S231" s="1200"/>
      <c r="T231" s="1200"/>
      <c r="U231" s="1200"/>
      <c r="V231" s="1200"/>
      <c r="W231" s="1200"/>
      <c r="X231" s="1200"/>
      <c r="Y231" s="1200"/>
    </row>
    <row r="232" spans="1:25">
      <c r="A232" s="1279"/>
      <c r="B232" s="1197"/>
      <c r="C232" s="1198"/>
      <c r="D232" s="1198"/>
      <c r="E232" s="1198"/>
      <c r="F232" s="1198"/>
      <c r="G232" s="1198"/>
      <c r="H232" s="1196"/>
      <c r="I232" s="1200"/>
      <c r="J232" s="1200"/>
      <c r="K232" s="1200"/>
      <c r="L232" s="1200"/>
      <c r="M232" s="1200"/>
      <c r="N232" s="1200"/>
      <c r="O232" s="1200"/>
      <c r="P232" s="1200"/>
      <c r="Q232" s="1200"/>
      <c r="R232" s="1200"/>
      <c r="S232" s="1200"/>
      <c r="T232" s="1200"/>
      <c r="U232" s="1200"/>
      <c r="V232" s="1200"/>
      <c r="W232" s="1200"/>
      <c r="X232" s="1200"/>
      <c r="Y232" s="1200"/>
    </row>
    <row r="233" spans="1:25">
      <c r="A233" s="1279"/>
      <c r="B233" s="1197"/>
      <c r="C233" s="1198"/>
      <c r="D233" s="1198"/>
      <c r="E233" s="1198"/>
      <c r="F233" s="1198"/>
      <c r="G233" s="1198"/>
      <c r="H233" s="1196"/>
      <c r="I233" s="1200"/>
      <c r="J233" s="1200"/>
      <c r="K233" s="1200"/>
      <c r="L233" s="1200"/>
      <c r="M233" s="1200"/>
      <c r="N233" s="1200"/>
      <c r="O233" s="1200"/>
      <c r="P233" s="1200"/>
      <c r="Q233" s="1200"/>
      <c r="R233" s="1200"/>
      <c r="S233" s="1200"/>
      <c r="T233" s="1200"/>
      <c r="U233" s="1200"/>
      <c r="V233" s="1200"/>
      <c r="W233" s="1200"/>
      <c r="X233" s="1200"/>
      <c r="Y233" s="1200"/>
    </row>
    <row r="234" spans="1:25">
      <c r="A234" s="1279"/>
      <c r="B234" s="1197"/>
      <c r="C234" s="1198"/>
      <c r="D234" s="1198"/>
      <c r="E234" s="1198"/>
      <c r="F234" s="1198"/>
      <c r="G234" s="1198"/>
      <c r="H234" s="1196"/>
      <c r="I234" s="1200"/>
      <c r="J234" s="1200"/>
      <c r="K234" s="1200"/>
      <c r="L234" s="1200"/>
      <c r="M234" s="1200"/>
      <c r="N234" s="1200"/>
      <c r="O234" s="1200"/>
      <c r="P234" s="1200"/>
      <c r="Q234" s="1200"/>
      <c r="R234" s="1200"/>
      <c r="S234" s="1200"/>
      <c r="T234" s="1200"/>
      <c r="U234" s="1200"/>
      <c r="V234" s="1200"/>
      <c r="W234" s="1200"/>
      <c r="X234" s="1200"/>
      <c r="Y234" s="1200"/>
    </row>
    <row r="235" spans="1:25">
      <c r="A235" s="1279"/>
      <c r="B235" s="1197"/>
      <c r="C235" s="1197"/>
      <c r="D235" s="1197"/>
      <c r="E235" s="1197"/>
      <c r="F235" s="1197"/>
      <c r="G235" s="1197"/>
      <c r="H235" s="1196"/>
      <c r="I235" s="1200"/>
      <c r="J235" s="1200"/>
      <c r="K235" s="1200"/>
      <c r="L235" s="1200"/>
      <c r="M235" s="1200"/>
      <c r="N235" s="1200"/>
      <c r="O235" s="1200"/>
      <c r="P235" s="1200"/>
      <c r="Q235" s="1200"/>
      <c r="R235" s="1200"/>
      <c r="S235" s="1200"/>
      <c r="T235" s="1200"/>
      <c r="U235" s="1200"/>
      <c r="V235" s="1200"/>
      <c r="W235" s="1200"/>
      <c r="X235" s="1200"/>
      <c r="Y235" s="1200"/>
    </row>
    <row r="236" spans="1:25">
      <c r="A236" s="1279"/>
      <c r="B236" s="1197"/>
      <c r="C236" s="1198"/>
      <c r="D236" s="1198"/>
      <c r="E236" s="1198"/>
      <c r="F236" s="1198"/>
      <c r="G236" s="1198"/>
      <c r="H236" s="1196"/>
      <c r="I236" s="1200"/>
      <c r="J236" s="1200"/>
      <c r="K236" s="1200"/>
      <c r="L236" s="1200"/>
      <c r="M236" s="1200"/>
      <c r="N236" s="1200"/>
      <c r="O236" s="1200"/>
      <c r="P236" s="1200"/>
      <c r="Q236" s="1200"/>
      <c r="R236" s="1200"/>
      <c r="S236" s="1200"/>
      <c r="T236" s="1200"/>
      <c r="U236" s="1200"/>
      <c r="V236" s="1200"/>
      <c r="W236" s="1200"/>
      <c r="X236" s="1200"/>
      <c r="Y236" s="1200"/>
    </row>
    <row r="248" spans="3:7">
      <c r="C248" s="754"/>
      <c r="D248" s="754"/>
      <c r="E248" s="754"/>
      <c r="F248" s="754"/>
      <c r="G248" s="803"/>
    </row>
    <row r="261" spans="3:7">
      <c r="C261" s="754"/>
      <c r="D261" s="754"/>
      <c r="E261" s="754"/>
      <c r="F261" s="754"/>
      <c r="G261" s="803"/>
    </row>
  </sheetData>
  <mergeCells count="8">
    <mergeCell ref="I6:I8"/>
    <mergeCell ref="J6:J8"/>
    <mergeCell ref="B4:G4"/>
    <mergeCell ref="B5:G5"/>
    <mergeCell ref="B6:B8"/>
    <mergeCell ref="C6:C8"/>
    <mergeCell ref="D6:E7"/>
    <mergeCell ref="F6:G7"/>
  </mergeCells>
  <phoneticPr fontId="101" type="noConversion"/>
  <conditionalFormatting sqref="M9:M30">
    <cfRule type="cellIs" dxfId="29" priority="15" operator="equal">
      <formula>0</formula>
    </cfRule>
    <cfRule type="cellIs" dxfId="28" priority="21" operator="equal">
      <formula>"e8"</formula>
    </cfRule>
  </conditionalFormatting>
  <conditionalFormatting sqref="M9:M30">
    <cfRule type="cellIs" dxfId="27" priority="14" operator="between">
      <formula>-0.00001</formula>
      <formula>0.00001</formula>
    </cfRule>
    <cfRule type="cellIs" dxfId="26" priority="16" operator="equal">
      <formula>0</formula>
    </cfRule>
    <cfRule type="cellIs" dxfId="25" priority="17" operator="equal">
      <formula>F$8</formula>
    </cfRule>
    <cfRule type="cellIs" dxfId="24" priority="18" operator="equal">
      <formula>"E$8"</formula>
    </cfRule>
    <cfRule type="cellIs" dxfId="23" priority="19" operator="equal">
      <formula>"E$8"</formula>
    </cfRule>
    <cfRule type="cellIs" dxfId="22" priority="20" operator="equal">
      <formula>#REF!</formula>
    </cfRule>
  </conditionalFormatting>
  <conditionalFormatting sqref="M9:M30">
    <cfRule type="cellIs" dxfId="21" priority="13" operator="between">
      <formula>-0.00009</formula>
      <formula>0.00009</formula>
    </cfRule>
  </conditionalFormatting>
  <conditionalFormatting sqref="N9:N30">
    <cfRule type="cellIs" dxfId="20" priority="6" operator="equal">
      <formula>0</formula>
    </cfRule>
    <cfRule type="cellIs" dxfId="19" priority="12" operator="equal">
      <formula>"e8"</formula>
    </cfRule>
  </conditionalFormatting>
  <conditionalFormatting sqref="N9:N30">
    <cfRule type="cellIs" dxfId="18" priority="5" operator="between">
      <formula>-0.00001</formula>
      <formula>0.00001</formula>
    </cfRule>
    <cfRule type="cellIs" dxfId="17" priority="7" operator="equal">
      <formula>0</formula>
    </cfRule>
    <cfRule type="cellIs" dxfId="16" priority="8" operator="equal">
      <formula>G$8</formula>
    </cfRule>
    <cfRule type="cellIs" dxfId="15" priority="9" operator="equal">
      <formula>"E$8"</formula>
    </cfRule>
    <cfRule type="cellIs" dxfId="14" priority="10" operator="equal">
      <formula>"E$8"</formula>
    </cfRule>
    <cfRule type="cellIs" dxfId="13" priority="11" operator="equal">
      <formula>#REF!</formula>
    </cfRule>
  </conditionalFormatting>
  <conditionalFormatting sqref="N9:N30">
    <cfRule type="cellIs" dxfId="12" priority="4" operator="between">
      <formula>-0.00009</formula>
      <formula>0.00009</formula>
    </cfRule>
  </conditionalFormatting>
  <conditionalFormatting sqref="C33">
    <cfRule type="cellIs" dxfId="11" priority="3" operator="equal">
      <formula>C30</formula>
    </cfRule>
  </conditionalFormatting>
  <conditionalFormatting sqref="C34">
    <cfRule type="cellIs" dxfId="10" priority="2" operator="equal">
      <formula>C30</formula>
    </cfRule>
  </conditionalFormatting>
  <conditionalFormatting sqref="D33">
    <cfRule type="cellIs" dxfId="9" priority="1" operator="equal">
      <formula>$D$33</formula>
    </cfRule>
  </conditionalFormatting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11265" r:id="rId4">
          <objectPr defaultSize="0" autoPict="0" r:id="rId5">
            <anchor moveWithCells="1" sizeWithCells="1">
              <from>
                <xdr:col>8</xdr:col>
                <xdr:colOff>0</xdr:colOff>
                <xdr:row>27</xdr:row>
                <xdr:rowOff>0</xdr:rowOff>
              </from>
              <to>
                <xdr:col>14</xdr:col>
                <xdr:colOff>234950</xdr:colOff>
                <xdr:row>27</xdr:row>
                <xdr:rowOff>0</xdr:rowOff>
              </to>
            </anchor>
          </objectPr>
        </oleObject>
      </mc:Choice>
      <mc:Fallback>
        <oleObject progId="Excel.Chart.8" shapeId="11265" r:id="rId4"/>
      </mc:Fallback>
    </mc:AlternateContent>
    <mc:AlternateContent xmlns:mc="http://schemas.openxmlformats.org/markup-compatibility/2006">
      <mc:Choice Requires="x14">
        <oleObject progId="Excel.Chart.8" shapeId="11266" r:id="rId6">
          <objectPr defaultSize="0" autoPict="0" r:id="rId5">
            <anchor moveWithCells="1" sizeWithCells="1">
              <from>
                <xdr:col>8</xdr:col>
                <xdr:colOff>0</xdr:colOff>
                <xdr:row>27</xdr:row>
                <xdr:rowOff>0</xdr:rowOff>
              </from>
              <to>
                <xdr:col>14</xdr:col>
                <xdr:colOff>234950</xdr:colOff>
                <xdr:row>27</xdr:row>
                <xdr:rowOff>0</xdr:rowOff>
              </to>
            </anchor>
          </objectPr>
        </oleObject>
      </mc:Choice>
      <mc:Fallback>
        <oleObject progId="Excel.Chart.8" shapeId="1126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6"/>
  <sheetViews>
    <sheetView showGridLines="0" topLeftCell="A22" workbookViewId="0">
      <selection activeCell="B41" sqref="B41"/>
    </sheetView>
  </sheetViews>
  <sheetFormatPr baseColWidth="10" defaultColWidth="11.54296875" defaultRowHeight="15"/>
  <cols>
    <col min="1" max="1" width="4" style="1336" customWidth="1"/>
    <col min="2" max="2" width="88.1796875" style="1337" customWidth="1"/>
    <col min="3" max="3" width="1.26953125" style="1336" customWidth="1"/>
    <col min="4" max="16384" width="11.54296875" style="1338"/>
  </cols>
  <sheetData>
    <row r="1" spans="1:3" ht="5.25" customHeight="1"/>
    <row r="2" spans="1:3" ht="4.75" customHeight="1"/>
    <row r="3" spans="1:3" ht="17.5">
      <c r="A3" s="1339" t="s">
        <v>474</v>
      </c>
      <c r="B3" s="1340"/>
    </row>
    <row r="4" spans="1:3" ht="20.149999999999999" customHeight="1"/>
    <row r="5" spans="1:3" ht="21.4" customHeight="1">
      <c r="A5" s="1341"/>
      <c r="B5" s="1342" t="s">
        <v>475</v>
      </c>
      <c r="C5" s="1343"/>
    </row>
    <row r="6" spans="1:3" ht="16.75" customHeight="1">
      <c r="A6" s="1344"/>
      <c r="B6" s="1345"/>
    </row>
    <row r="7" spans="1:3" ht="20.149999999999999" customHeight="1">
      <c r="A7" s="1344"/>
      <c r="B7" s="1345" t="s">
        <v>476</v>
      </c>
    </row>
    <row r="8" spans="1:3" ht="20.149999999999999" customHeight="1">
      <c r="A8" s="1344"/>
      <c r="B8" s="1345" t="s">
        <v>477</v>
      </c>
    </row>
    <row r="9" spans="1:3" ht="20.149999999999999" customHeight="1">
      <c r="A9" s="1344"/>
      <c r="B9" s="1345" t="s">
        <v>478</v>
      </c>
    </row>
    <row r="10" spans="1:3" ht="20.149999999999999" customHeight="1">
      <c r="A10" s="1344"/>
      <c r="B10" s="1346" t="s">
        <v>479</v>
      </c>
    </row>
    <row r="11" spans="1:3" ht="20.149999999999999" customHeight="1">
      <c r="A11" s="1344"/>
      <c r="B11" s="1346" t="s">
        <v>480</v>
      </c>
    </row>
    <row r="12" spans="1:3" ht="20.149999999999999" customHeight="1">
      <c r="A12" s="1344"/>
      <c r="B12" s="1346" t="s">
        <v>481</v>
      </c>
    </row>
    <row r="13" spans="1:3" ht="20.149999999999999" customHeight="1">
      <c r="A13" s="1344"/>
      <c r="B13" s="1346" t="s">
        <v>482</v>
      </c>
    </row>
    <row r="14" spans="1:3" ht="20.149999999999999" customHeight="1">
      <c r="A14" s="1344"/>
      <c r="B14" s="1346" t="s">
        <v>483</v>
      </c>
    </row>
    <row r="15" spans="1:3" ht="20.149999999999999" customHeight="1">
      <c r="A15" s="1344"/>
      <c r="B15" s="1346" t="s">
        <v>484</v>
      </c>
    </row>
    <row r="16" spans="1:3" ht="20.149999999999999" customHeight="1">
      <c r="A16" s="1344"/>
      <c r="B16" s="1346" t="s">
        <v>485</v>
      </c>
    </row>
    <row r="17" spans="1:2" ht="20.149999999999999" customHeight="1">
      <c r="A17" s="1344"/>
      <c r="B17" s="1346" t="s">
        <v>486</v>
      </c>
    </row>
    <row r="18" spans="1:2" ht="20.149999999999999" customHeight="1">
      <c r="A18" s="1344"/>
      <c r="B18" s="1346" t="s">
        <v>487</v>
      </c>
    </row>
    <row r="19" spans="1:2" ht="20.149999999999999" customHeight="1">
      <c r="A19" s="1344"/>
      <c r="B19" s="1346" t="s">
        <v>488</v>
      </c>
    </row>
    <row r="20" spans="1:2" ht="20.149999999999999" customHeight="1">
      <c r="A20" s="1344"/>
      <c r="B20" s="1345" t="s">
        <v>489</v>
      </c>
    </row>
    <row r="21" spans="1:2" ht="20.149999999999999" customHeight="1">
      <c r="A21" s="1344"/>
      <c r="B21" s="1347" t="s">
        <v>490</v>
      </c>
    </row>
    <row r="22" spans="1:2" ht="20.149999999999999" customHeight="1">
      <c r="A22" s="1344"/>
      <c r="B22" s="1346" t="s">
        <v>492</v>
      </c>
    </row>
    <row r="23" spans="1:2" ht="20.149999999999999" customHeight="1">
      <c r="A23" s="1344"/>
      <c r="B23" s="1346" t="s">
        <v>491</v>
      </c>
    </row>
    <row r="24" spans="1:2" ht="20.149999999999999" customHeight="1">
      <c r="A24" s="1344"/>
      <c r="B24" s="1346" t="s">
        <v>493</v>
      </c>
    </row>
    <row r="25" spans="1:2" ht="20.149999999999999" customHeight="1">
      <c r="A25" s="1344"/>
      <c r="B25" s="1345" t="s">
        <v>494</v>
      </c>
    </row>
    <row r="26" spans="1:2" ht="20.149999999999999" customHeight="1">
      <c r="A26" s="1344"/>
      <c r="B26" s="1345" t="s">
        <v>495</v>
      </c>
    </row>
    <row r="27" spans="1:2" ht="20.149999999999999" customHeight="1">
      <c r="A27" s="1344"/>
      <c r="B27" s="1348" t="s">
        <v>496</v>
      </c>
    </row>
    <row r="28" spans="1:2" ht="20.149999999999999" customHeight="1">
      <c r="A28" s="1344"/>
      <c r="B28" s="1348" t="s">
        <v>497</v>
      </c>
    </row>
    <row r="29" spans="1:2" ht="20.149999999999999" customHeight="1">
      <c r="A29" s="1344"/>
      <c r="B29" s="1348" t="s">
        <v>498</v>
      </c>
    </row>
    <row r="30" spans="1:2" ht="18.649999999999999" customHeight="1">
      <c r="A30" s="1344"/>
      <c r="B30" s="1348" t="s">
        <v>515</v>
      </c>
    </row>
    <row r="31" spans="1:2" ht="18.649999999999999" customHeight="1">
      <c r="A31" s="1344"/>
      <c r="B31" s="1348" t="s">
        <v>520</v>
      </c>
    </row>
    <row r="32" spans="1:2" ht="18.649999999999999" customHeight="1">
      <c r="A32" s="1344"/>
      <c r="B32" s="1345"/>
    </row>
    <row r="33" spans="1:2" ht="18.649999999999999" customHeight="1">
      <c r="A33" s="1344"/>
      <c r="B33" s="1345"/>
    </row>
    <row r="34" spans="1:2" ht="18.649999999999999" customHeight="1">
      <c r="A34" s="1344"/>
      <c r="B34" s="1345"/>
    </row>
    <row r="35" spans="1:2" ht="18.649999999999999" customHeight="1">
      <c r="A35" s="1344"/>
      <c r="B35" s="1345"/>
    </row>
    <row r="36" spans="1:2" ht="4.1500000000000004" customHeight="1"/>
  </sheetData>
  <phoneticPr fontId="101" type="noConversion"/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373"/>
  <sheetViews>
    <sheetView showGridLines="0" topLeftCell="B3" zoomScaleNormal="100" workbookViewId="0">
      <selection activeCell="I257" sqref="I257"/>
    </sheetView>
  </sheetViews>
  <sheetFormatPr baseColWidth="10" defaultColWidth="11.54296875" defaultRowHeight="12.5"/>
  <cols>
    <col min="1" max="1" width="0" hidden="1" customWidth="1"/>
    <col min="2" max="2" width="17.7265625" style="409" customWidth="1"/>
    <col min="3" max="3" width="17" style="408" customWidth="1"/>
    <col min="4" max="4" width="20.453125" style="408" customWidth="1"/>
    <col min="5" max="5" width="17.81640625" style="408" customWidth="1"/>
    <col min="6" max="6" width="13.453125" style="408" customWidth="1"/>
    <col min="7" max="7" width="17.1796875" style="408" customWidth="1"/>
    <col min="8" max="8" width="11.81640625" customWidth="1"/>
    <col min="9" max="9" width="14" bestFit="1" customWidth="1"/>
  </cols>
  <sheetData>
    <row r="1" spans="1:12" hidden="1"/>
    <row r="2" spans="1:12" ht="21.75" hidden="1" customHeight="1"/>
    <row r="3" spans="1:12" ht="18" customHeight="1">
      <c r="B3" s="1436" t="s">
        <v>201</v>
      </c>
      <c r="C3" s="1437"/>
      <c r="D3" s="1437"/>
      <c r="E3" s="1437"/>
      <c r="F3" s="1437"/>
      <c r="G3" s="1437"/>
    </row>
    <row r="4" spans="1:12" ht="18" customHeight="1">
      <c r="B4" s="1436" t="s">
        <v>289</v>
      </c>
      <c r="C4" s="1437"/>
      <c r="D4" s="1437"/>
      <c r="E4" s="1437"/>
      <c r="F4" s="1437"/>
      <c r="G4" s="1437"/>
    </row>
    <row r="5" spans="1:12" s="642" customFormat="1" ht="8.25" customHeight="1">
      <c r="B5" s="645"/>
      <c r="C5" s="905"/>
      <c r="D5" s="647"/>
      <c r="E5" s="647"/>
      <c r="F5" s="647"/>
      <c r="G5" s="647"/>
      <c r="H5"/>
    </row>
    <row r="6" spans="1:12">
      <c r="B6" s="649"/>
      <c r="C6" s="1440" t="s">
        <v>203</v>
      </c>
      <c r="D6" s="650" t="s">
        <v>107</v>
      </c>
      <c r="E6" s="651"/>
      <c r="F6" s="650" t="s">
        <v>285</v>
      </c>
      <c r="G6" s="651"/>
    </row>
    <row r="7" spans="1:12" ht="20.5" customHeight="1">
      <c r="B7" s="652"/>
      <c r="C7" s="1429"/>
      <c r="D7" s="653" t="s">
        <v>204</v>
      </c>
      <c r="E7" s="654" t="s">
        <v>205</v>
      </c>
      <c r="F7" s="655" t="s">
        <v>204</v>
      </c>
      <c r="G7" s="656" t="s">
        <v>205</v>
      </c>
    </row>
    <row r="8" spans="1:12" s="677" customFormat="1" ht="38.15" customHeight="1">
      <c r="B8" s="658" t="s">
        <v>11</v>
      </c>
      <c r="C8" s="659"/>
      <c r="D8" s="662"/>
      <c r="E8" s="661"/>
      <c r="F8" s="662"/>
      <c r="G8" s="661"/>
      <c r="I8" s="737"/>
      <c r="J8" s="742"/>
    </row>
    <row r="9" spans="1:12" s="677" customFormat="1" ht="15" hidden="1" customHeight="1">
      <c r="B9" s="666">
        <v>36800</v>
      </c>
      <c r="C9" s="659">
        <v>80018.2</v>
      </c>
      <c r="D9" s="662"/>
      <c r="E9" s="661"/>
      <c r="F9" s="662"/>
      <c r="G9" s="661"/>
      <c r="I9" s="737"/>
      <c r="J9" s="742"/>
    </row>
    <row r="10" spans="1:12" s="677" customFormat="1" ht="15" hidden="1" customHeight="1">
      <c r="B10" s="666">
        <v>36831</v>
      </c>
      <c r="C10" s="659">
        <v>79287.5</v>
      </c>
      <c r="D10" s="662">
        <f>C10-C9</f>
        <v>-730.69999999999709</v>
      </c>
      <c r="E10" s="661">
        <f>C10/C9*100-100</f>
        <v>-0.91316725444960412</v>
      </c>
      <c r="F10" s="662"/>
      <c r="G10" s="661"/>
      <c r="I10" s="737"/>
      <c r="J10" s="742"/>
    </row>
    <row r="11" spans="1:12" s="677" customFormat="1" ht="15" hidden="1" customHeight="1">
      <c r="B11" s="666">
        <v>36861</v>
      </c>
      <c r="C11" s="659">
        <v>76737.5</v>
      </c>
      <c r="D11" s="662">
        <f>C11-C10</f>
        <v>-2550</v>
      </c>
      <c r="E11" s="661">
        <f>C11/C10*100-100</f>
        <v>-3.2161437805454938</v>
      </c>
      <c r="F11" s="662"/>
      <c r="G11" s="661"/>
      <c r="I11" s="737"/>
      <c r="J11" s="742"/>
    </row>
    <row r="12" spans="1:12" s="677" customFormat="1" ht="15" hidden="1" customHeight="1">
      <c r="A12" s="669" t="s">
        <v>206</v>
      </c>
      <c r="B12" s="670" t="s">
        <v>206</v>
      </c>
      <c r="C12" s="733"/>
      <c r="D12" s="672"/>
      <c r="E12" s="673"/>
      <c r="F12" s="672"/>
      <c r="G12" s="673"/>
      <c r="I12" s="737"/>
      <c r="J12" s="737"/>
      <c r="K12" s="734"/>
      <c r="L12" s="734"/>
    </row>
    <row r="13" spans="1:12" s="677" customFormat="1" ht="15" hidden="1" customHeight="1">
      <c r="A13" s="906">
        <v>36892</v>
      </c>
      <c r="B13" s="674">
        <v>2001</v>
      </c>
      <c r="C13" s="659">
        <v>75369.17</v>
      </c>
      <c r="D13" s="662">
        <f>C13-C11</f>
        <v>-1368.3300000000017</v>
      </c>
      <c r="E13" s="661">
        <f>C13/C11*100-100</f>
        <v>-1.7831308030623916</v>
      </c>
      <c r="F13" s="662"/>
      <c r="G13" s="661"/>
      <c r="I13" s="737"/>
      <c r="J13" s="742"/>
    </row>
    <row r="14" spans="1:12" s="677" customFormat="1" ht="15" hidden="1" customHeight="1">
      <c r="A14" s="906">
        <v>36923</v>
      </c>
      <c r="B14" s="674">
        <v>2001</v>
      </c>
      <c r="C14" s="667">
        <v>76477.95</v>
      </c>
      <c r="D14" s="662">
        <f>C14-C13</f>
        <v>1108.7799999999988</v>
      </c>
      <c r="E14" s="661">
        <f t="shared" ref="E14:E19" si="0">C14/C13*100-100</f>
        <v>1.4711320291838064</v>
      </c>
      <c r="F14" s="662"/>
      <c r="G14" s="661"/>
      <c r="I14" s="737"/>
      <c r="J14" s="742"/>
    </row>
    <row r="15" spans="1:12" s="677" customFormat="1" ht="15" hidden="1" customHeight="1">
      <c r="A15" s="906">
        <v>36951</v>
      </c>
      <c r="B15" s="674">
        <v>2001</v>
      </c>
      <c r="C15" s="667">
        <v>77560.490000000005</v>
      </c>
      <c r="D15" s="662">
        <f t="shared" ref="D15:D24" si="1">C15-C14</f>
        <v>1082.5400000000081</v>
      </c>
      <c r="E15" s="661">
        <f t="shared" si="0"/>
        <v>1.4154929623505978</v>
      </c>
      <c r="F15" s="662"/>
      <c r="G15" s="661"/>
      <c r="I15" s="737"/>
      <c r="J15" s="742"/>
    </row>
    <row r="16" spans="1:12" s="677" customFormat="1" ht="15" customHeight="1">
      <c r="A16" s="906">
        <v>36982</v>
      </c>
      <c r="B16" s="674">
        <v>2001</v>
      </c>
      <c r="C16" s="667">
        <v>78373.67</v>
      </c>
      <c r="D16" s="662">
        <f t="shared" si="1"/>
        <v>813.17999999999302</v>
      </c>
      <c r="E16" s="661">
        <f t="shared" si="0"/>
        <v>1.0484461869696702</v>
      </c>
      <c r="F16" s="662"/>
      <c r="G16" s="661"/>
      <c r="I16" s="737"/>
      <c r="J16" s="742"/>
    </row>
    <row r="17" spans="1:12" s="677" customFormat="1" ht="15" hidden="1" customHeight="1">
      <c r="A17" s="906">
        <v>37012</v>
      </c>
      <c r="B17" s="674">
        <v>2001</v>
      </c>
      <c r="C17" s="667">
        <v>78144.179999999993</v>
      </c>
      <c r="D17" s="662">
        <f t="shared" si="1"/>
        <v>-229.49000000000524</v>
      </c>
      <c r="E17" s="661">
        <f t="shared" si="0"/>
        <v>-0.29281517632134069</v>
      </c>
      <c r="F17" s="662"/>
      <c r="G17" s="661"/>
      <c r="I17" s="737"/>
      <c r="J17" s="742"/>
    </row>
    <row r="18" spans="1:12" s="677" customFormat="1" ht="15" hidden="1" customHeight="1">
      <c r="A18" s="906">
        <v>37043</v>
      </c>
      <c r="B18" s="674">
        <v>2001</v>
      </c>
      <c r="C18" s="667">
        <v>79407.45</v>
      </c>
      <c r="D18" s="662">
        <f t="shared" si="1"/>
        <v>1263.2700000000041</v>
      </c>
      <c r="E18" s="661">
        <f t="shared" si="0"/>
        <v>1.6165887210026568</v>
      </c>
      <c r="F18" s="662"/>
      <c r="G18" s="661"/>
      <c r="I18" s="737"/>
      <c r="J18" s="742"/>
    </row>
    <row r="19" spans="1:12" s="677" customFormat="1" ht="15" hidden="1" customHeight="1">
      <c r="A19" s="906">
        <v>37073</v>
      </c>
      <c r="B19" s="674">
        <v>2001</v>
      </c>
      <c r="C19" s="667">
        <v>80940.86</v>
      </c>
      <c r="D19" s="662">
        <f t="shared" si="1"/>
        <v>1533.4100000000035</v>
      </c>
      <c r="E19" s="661">
        <f t="shared" si="0"/>
        <v>1.9310656619750546</v>
      </c>
      <c r="F19" s="662"/>
      <c r="G19" s="661"/>
      <c r="I19" s="737"/>
      <c r="J19" s="742"/>
    </row>
    <row r="20" spans="1:12" s="677" customFormat="1" ht="15" hidden="1" customHeight="1">
      <c r="A20" s="906">
        <v>37104</v>
      </c>
      <c r="B20" s="674">
        <v>2001</v>
      </c>
      <c r="C20" s="667">
        <v>80713.94</v>
      </c>
      <c r="D20" s="662">
        <f t="shared" si="1"/>
        <v>-226.91999999999825</v>
      </c>
      <c r="E20" s="661">
        <f>C20/C19*100-100</f>
        <v>-0.28035284033305174</v>
      </c>
      <c r="F20" s="662"/>
      <c r="G20" s="661"/>
      <c r="I20" s="737"/>
      <c r="J20" s="742"/>
    </row>
    <row r="21" spans="1:12" s="677" customFormat="1" ht="15" hidden="1" customHeight="1">
      <c r="A21" s="906">
        <v>37135</v>
      </c>
      <c r="B21" s="674">
        <v>2001</v>
      </c>
      <c r="C21" s="667">
        <v>79980.350000000006</v>
      </c>
      <c r="D21" s="662">
        <f t="shared" si="1"/>
        <v>-733.58999999999651</v>
      </c>
      <c r="E21" s="661">
        <f>C21/C20*100-100</f>
        <v>-0.90887645925845106</v>
      </c>
      <c r="F21" s="662"/>
      <c r="G21" s="661"/>
      <c r="I21" s="737"/>
      <c r="J21" s="742"/>
    </row>
    <row r="22" spans="1:12" s="677" customFormat="1" ht="15" hidden="1" customHeight="1">
      <c r="A22" s="906">
        <v>37165</v>
      </c>
      <c r="B22" s="674">
        <v>2001</v>
      </c>
      <c r="C22" s="667">
        <v>79023.540000000008</v>
      </c>
      <c r="D22" s="662">
        <f t="shared" si="1"/>
        <v>-956.80999999999767</v>
      </c>
      <c r="E22" s="661">
        <f>C22/C21*100-100</f>
        <v>-1.1963063427454301</v>
      </c>
      <c r="F22" s="662">
        <f>C22-C9</f>
        <v>-994.65999999998894</v>
      </c>
      <c r="G22" s="661">
        <f>C22/C9*100-100</f>
        <v>-1.2430422078976875</v>
      </c>
      <c r="I22" s="737"/>
      <c r="J22" s="742"/>
    </row>
    <row r="23" spans="1:12" s="677" customFormat="1" ht="19.75" hidden="1" customHeight="1">
      <c r="A23" s="906">
        <v>37196</v>
      </c>
      <c r="B23" s="674">
        <v>2001</v>
      </c>
      <c r="C23" s="667">
        <v>78369.7</v>
      </c>
      <c r="D23" s="662">
        <f t="shared" si="1"/>
        <v>-653.84000000001106</v>
      </c>
      <c r="E23" s="661">
        <f>C23/C22*100-100</f>
        <v>-0.82739902565742796</v>
      </c>
      <c r="F23" s="662">
        <f>C23-C10</f>
        <v>-917.80000000000291</v>
      </c>
      <c r="G23" s="661">
        <f>C23/C10*100-100</f>
        <v>-1.1575595144253583</v>
      </c>
      <c r="I23" s="737"/>
      <c r="J23" s="742"/>
    </row>
    <row r="24" spans="1:12" s="677" customFormat="1" ht="15" hidden="1" customHeight="1">
      <c r="A24" s="906">
        <v>37226</v>
      </c>
      <c r="B24" s="674">
        <v>2001</v>
      </c>
      <c r="C24" s="667">
        <v>76156.75</v>
      </c>
      <c r="D24" s="662">
        <f t="shared" si="1"/>
        <v>-2212.9499999999971</v>
      </c>
      <c r="E24" s="661">
        <f>C24/C23*100-100</f>
        <v>-2.8237316207666936</v>
      </c>
      <c r="F24" s="662">
        <f>C24-C11</f>
        <v>-580.75</v>
      </c>
      <c r="G24" s="661">
        <f>C24/C11*100-100</f>
        <v>-0.75680078188629807</v>
      </c>
      <c r="I24" s="737"/>
      <c r="J24" s="742"/>
    </row>
    <row r="25" spans="1:12" s="677" customFormat="1" ht="15" hidden="1" customHeight="1">
      <c r="A25" s="669" t="s">
        <v>207</v>
      </c>
      <c r="B25" s="676" t="s">
        <v>207</v>
      </c>
      <c r="C25" s="733"/>
      <c r="D25" s="672"/>
      <c r="E25" s="673"/>
      <c r="F25" s="672"/>
      <c r="G25" s="673"/>
      <c r="I25" s="737"/>
      <c r="J25" s="737"/>
      <c r="K25" s="734"/>
      <c r="L25" s="734"/>
    </row>
    <row r="26" spans="1:12" s="677" customFormat="1" ht="15" hidden="1" customHeight="1">
      <c r="A26" s="906">
        <v>37257</v>
      </c>
      <c r="B26" s="674">
        <v>2002</v>
      </c>
      <c r="C26" s="659">
        <v>73904.72</v>
      </c>
      <c r="D26" s="662">
        <f>C26-C24</f>
        <v>-2252.0299999999988</v>
      </c>
      <c r="E26" s="661">
        <f>C26/C24*100-100</f>
        <v>-2.957098353067849</v>
      </c>
      <c r="F26" s="662">
        <f t="shared" ref="F26:F32" si="2">C26-C13</f>
        <v>-1464.4499999999971</v>
      </c>
      <c r="G26" s="661">
        <f t="shared" ref="G26:G32" si="3">C26/C13*100-100</f>
        <v>-1.9430358593573516</v>
      </c>
      <c r="I26" s="737"/>
      <c r="J26" s="742"/>
    </row>
    <row r="27" spans="1:12" s="677" customFormat="1" ht="15" hidden="1" customHeight="1">
      <c r="A27" s="906">
        <v>37288</v>
      </c>
      <c r="B27" s="674">
        <v>2002</v>
      </c>
      <c r="C27" s="667">
        <v>74972.2</v>
      </c>
      <c r="D27" s="662">
        <f>C27-C26</f>
        <v>1067.4799999999959</v>
      </c>
      <c r="E27" s="661">
        <f t="shared" ref="E27:E32" si="4">C27/C26*100-100</f>
        <v>1.4444003035259527</v>
      </c>
      <c r="F27" s="662">
        <f t="shared" si="2"/>
        <v>-1505.75</v>
      </c>
      <c r="G27" s="661">
        <f t="shared" si="3"/>
        <v>-1.9688681508853136</v>
      </c>
      <c r="I27" s="737"/>
      <c r="J27" s="742"/>
    </row>
    <row r="28" spans="1:12" s="677" customFormat="1" ht="15" hidden="1" customHeight="1">
      <c r="A28" s="906">
        <v>37316</v>
      </c>
      <c r="B28" s="674">
        <v>2002</v>
      </c>
      <c r="C28" s="667">
        <v>75968.42</v>
      </c>
      <c r="D28" s="662">
        <f t="shared" ref="D28:D37" si="5">C28-C27</f>
        <v>996.22000000000116</v>
      </c>
      <c r="E28" s="661">
        <f t="shared" si="4"/>
        <v>1.3287858699624593</v>
      </c>
      <c r="F28" s="662">
        <f t="shared" si="2"/>
        <v>-1592.070000000007</v>
      </c>
      <c r="G28" s="661">
        <f t="shared" si="3"/>
        <v>-2.052681719777695</v>
      </c>
      <c r="I28" s="737"/>
      <c r="J28" s="742"/>
    </row>
    <row r="29" spans="1:12" s="677" customFormat="1" ht="15" customHeight="1">
      <c r="A29" s="906">
        <v>37347</v>
      </c>
      <c r="B29" s="674">
        <v>2002</v>
      </c>
      <c r="C29" s="667">
        <v>76229.63</v>
      </c>
      <c r="D29" s="662">
        <f t="shared" si="5"/>
        <v>261.2100000000064</v>
      </c>
      <c r="E29" s="661">
        <f t="shared" si="4"/>
        <v>0.343840243090483</v>
      </c>
      <c r="F29" s="662">
        <f t="shared" si="2"/>
        <v>-2144.0399999999936</v>
      </c>
      <c r="G29" s="661">
        <f t="shared" si="3"/>
        <v>-2.7356636482634968</v>
      </c>
      <c r="I29" s="737"/>
      <c r="J29" s="742"/>
    </row>
    <row r="30" spans="1:12" s="677" customFormat="1" ht="15" hidden="1" customHeight="1">
      <c r="A30" s="906">
        <v>37377</v>
      </c>
      <c r="B30" s="674">
        <v>2002</v>
      </c>
      <c r="C30" s="667">
        <v>76348.19</v>
      </c>
      <c r="D30" s="662">
        <f t="shared" si="5"/>
        <v>118.55999999999767</v>
      </c>
      <c r="E30" s="661">
        <f t="shared" si="4"/>
        <v>0.15553007406698782</v>
      </c>
      <c r="F30" s="662">
        <f t="shared" si="2"/>
        <v>-1795.9899999999907</v>
      </c>
      <c r="G30" s="661">
        <f t="shared" si="3"/>
        <v>-2.2983029574307352</v>
      </c>
      <c r="I30" s="737"/>
      <c r="J30" s="742"/>
    </row>
    <row r="31" spans="1:12" s="677" customFormat="1" ht="15" hidden="1" customHeight="1">
      <c r="A31" s="906">
        <v>37408</v>
      </c>
      <c r="B31" s="674">
        <v>2002</v>
      </c>
      <c r="C31" s="667">
        <v>77707.179999999993</v>
      </c>
      <c r="D31" s="662">
        <f t="shared" si="5"/>
        <v>1358.9899999999907</v>
      </c>
      <c r="E31" s="661">
        <f t="shared" si="4"/>
        <v>1.7799898072239841</v>
      </c>
      <c r="F31" s="662">
        <f t="shared" si="2"/>
        <v>-1700.2700000000041</v>
      </c>
      <c r="G31" s="661">
        <f t="shared" si="3"/>
        <v>-2.141197079115372</v>
      </c>
      <c r="I31" s="737"/>
      <c r="J31" s="742"/>
    </row>
    <row r="32" spans="1:12" s="677" customFormat="1" ht="15" hidden="1" customHeight="1">
      <c r="A32" s="906">
        <v>37438</v>
      </c>
      <c r="B32" s="674">
        <v>2002</v>
      </c>
      <c r="C32" s="667">
        <v>79065.08</v>
      </c>
      <c r="D32" s="662">
        <f t="shared" si="5"/>
        <v>1357.9000000000087</v>
      </c>
      <c r="E32" s="661">
        <f t="shared" si="4"/>
        <v>1.7474575708448299</v>
      </c>
      <c r="F32" s="662">
        <f t="shared" si="2"/>
        <v>-1875.7799999999988</v>
      </c>
      <c r="G32" s="661">
        <f t="shared" si="3"/>
        <v>-2.3174698168514567</v>
      </c>
      <c r="I32" s="737"/>
      <c r="J32" s="742"/>
    </row>
    <row r="33" spans="1:12" s="677" customFormat="1" ht="15" hidden="1" customHeight="1">
      <c r="A33" s="906">
        <v>37469</v>
      </c>
      <c r="B33" s="674">
        <v>2002</v>
      </c>
      <c r="C33" s="667">
        <v>78809.75</v>
      </c>
      <c r="D33" s="662">
        <f t="shared" si="5"/>
        <v>-255.33000000000175</v>
      </c>
      <c r="E33" s="661">
        <f>C33/C32*100-100</f>
        <v>-0.32293649737658825</v>
      </c>
      <c r="F33" s="662">
        <f>C33-C20</f>
        <v>-1904.1900000000023</v>
      </c>
      <c r="G33" s="661">
        <f>C33/C20*100-100</f>
        <v>-2.3591835561490342</v>
      </c>
      <c r="I33" s="737"/>
      <c r="J33" s="742"/>
    </row>
    <row r="34" spans="1:12" s="677" customFormat="1" ht="15" hidden="1" customHeight="1">
      <c r="A34" s="906">
        <v>37500</v>
      </c>
      <c r="B34" s="674">
        <v>2002</v>
      </c>
      <c r="C34" s="667">
        <v>77924.7</v>
      </c>
      <c r="D34" s="662">
        <f t="shared" si="5"/>
        <v>-885.05000000000291</v>
      </c>
      <c r="E34" s="661">
        <f>C34/C33*100-100</f>
        <v>-1.123020946012403</v>
      </c>
      <c r="F34" s="662">
        <f>C34-C21</f>
        <v>-2055.6500000000087</v>
      </c>
      <c r="G34" s="661">
        <f>C34/C21*100-100</f>
        <v>-2.5701938038530869</v>
      </c>
      <c r="I34" s="737"/>
      <c r="J34" s="742"/>
    </row>
    <row r="35" spans="1:12" s="677" customFormat="1" ht="15" hidden="1" customHeight="1">
      <c r="A35" s="906">
        <v>37530</v>
      </c>
      <c r="B35" s="674">
        <v>2002</v>
      </c>
      <c r="C35" s="667">
        <v>77115.679999999993</v>
      </c>
      <c r="D35" s="662">
        <f t="shared" si="5"/>
        <v>-809.02000000000407</v>
      </c>
      <c r="E35" s="661">
        <f>C35/C34*100-100</f>
        <v>-1.0382073976544177</v>
      </c>
      <c r="F35" s="662">
        <f>C35-C22</f>
        <v>-1907.8600000000151</v>
      </c>
      <c r="G35" s="661">
        <f>C35/C22*100-100</f>
        <v>-2.4142932599577449</v>
      </c>
      <c r="I35" s="737"/>
      <c r="J35" s="742"/>
    </row>
    <row r="36" spans="1:12" s="677" customFormat="1" ht="15" hidden="1" customHeight="1">
      <c r="A36" s="906">
        <v>37561</v>
      </c>
      <c r="B36" s="674">
        <v>2002</v>
      </c>
      <c r="C36" s="667">
        <v>75972.66</v>
      </c>
      <c r="D36" s="662">
        <f t="shared" si="5"/>
        <v>-1143.0199999999895</v>
      </c>
      <c r="E36" s="661">
        <f>C36/C35*100-100</f>
        <v>-1.4822147713668556</v>
      </c>
      <c r="F36" s="662">
        <f>C36-C23</f>
        <v>-2397.0399999999936</v>
      </c>
      <c r="G36" s="661">
        <f>C36/C23*100-100</f>
        <v>-3.0586310780824704</v>
      </c>
      <c r="I36" s="737"/>
      <c r="J36" s="742"/>
    </row>
    <row r="37" spans="1:12" s="677" customFormat="1" ht="15" hidden="1" customHeight="1">
      <c r="A37" s="906">
        <v>37591</v>
      </c>
      <c r="B37" s="674">
        <v>2002</v>
      </c>
      <c r="C37" s="667">
        <v>74939.210000000006</v>
      </c>
      <c r="D37" s="662">
        <f t="shared" si="5"/>
        <v>-1033.4499999999971</v>
      </c>
      <c r="E37" s="661">
        <f>C37/C36*100-100</f>
        <v>-1.360291978719701</v>
      </c>
      <c r="F37" s="662">
        <f>C37-C24</f>
        <v>-1217.5399999999936</v>
      </c>
      <c r="G37" s="661">
        <f>C37/C24*100-100</f>
        <v>-1.5987289373561708</v>
      </c>
      <c r="I37" s="737"/>
      <c r="J37" s="742"/>
    </row>
    <row r="38" spans="1:12" s="677" customFormat="1" ht="15" hidden="1" customHeight="1">
      <c r="A38" s="669" t="s">
        <v>208</v>
      </c>
      <c r="B38" s="676" t="s">
        <v>208</v>
      </c>
      <c r="C38" s="733"/>
      <c r="D38" s="672"/>
      <c r="E38" s="673"/>
      <c r="F38" s="672"/>
      <c r="G38" s="673"/>
      <c r="I38" s="737"/>
      <c r="J38" s="737"/>
      <c r="K38" s="734"/>
      <c r="L38" s="734"/>
    </row>
    <row r="39" spans="1:12" s="677" customFormat="1" ht="15" hidden="1" customHeight="1">
      <c r="A39" s="906">
        <v>37622</v>
      </c>
      <c r="B39" s="674">
        <v>2003</v>
      </c>
      <c r="C39" s="659">
        <v>74443.89</v>
      </c>
      <c r="D39" s="662">
        <f>C39-C37</f>
        <v>-495.32000000000698</v>
      </c>
      <c r="E39" s="661">
        <f>C39/C37*100-100</f>
        <v>-0.66096239872291562</v>
      </c>
      <c r="F39" s="662">
        <f t="shared" ref="F39:F45" si="6">C39-C26</f>
        <v>539.16999999999825</v>
      </c>
      <c r="G39" s="661">
        <f t="shared" ref="G39:G45" si="7">C39/C26*100-100</f>
        <v>0.72954744974340713</v>
      </c>
      <c r="I39" s="737"/>
      <c r="J39" s="742"/>
    </row>
    <row r="40" spans="1:12" s="677" customFormat="1" ht="15" hidden="1" customHeight="1">
      <c r="A40" s="906">
        <v>37653</v>
      </c>
      <c r="B40" s="674">
        <v>2003</v>
      </c>
      <c r="C40" s="667">
        <v>75647.199999999997</v>
      </c>
      <c r="D40" s="662">
        <f>C40-C39</f>
        <v>1203.3099999999977</v>
      </c>
      <c r="E40" s="661">
        <f t="shared" ref="E40:E45" si="8">C40/C39*100-100</f>
        <v>1.6163986057149913</v>
      </c>
      <c r="F40" s="662">
        <f t="shared" si="6"/>
        <v>675</v>
      </c>
      <c r="G40" s="661">
        <f t="shared" si="7"/>
        <v>0.90033372370024267</v>
      </c>
      <c r="I40" s="737"/>
      <c r="J40" s="742"/>
    </row>
    <row r="41" spans="1:12" s="677" customFormat="1" ht="15" hidden="1" customHeight="1">
      <c r="A41" s="906">
        <v>37681</v>
      </c>
      <c r="B41" s="674">
        <v>2003</v>
      </c>
      <c r="C41" s="667">
        <v>76014.37</v>
      </c>
      <c r="D41" s="662">
        <f t="shared" ref="D41:D50" si="9">C41-C40</f>
        <v>367.16999999999825</v>
      </c>
      <c r="E41" s="661">
        <f t="shared" si="8"/>
        <v>0.48537156695820727</v>
      </c>
      <c r="F41" s="662">
        <f t="shared" si="6"/>
        <v>45.94999999999709</v>
      </c>
      <c r="G41" s="661">
        <f t="shared" si="7"/>
        <v>6.0485659699111238E-2</v>
      </c>
      <c r="I41" s="737"/>
      <c r="J41" s="742"/>
    </row>
    <row r="42" spans="1:12" s="677" customFormat="1" ht="15" customHeight="1">
      <c r="A42" s="906">
        <v>37712</v>
      </c>
      <c r="B42" s="674">
        <v>2003</v>
      </c>
      <c r="C42" s="667">
        <v>76139.83</v>
      </c>
      <c r="D42" s="662">
        <f t="shared" si="9"/>
        <v>125.4600000000064</v>
      </c>
      <c r="E42" s="661">
        <f t="shared" si="8"/>
        <v>0.16504774031542979</v>
      </c>
      <c r="F42" s="662">
        <f t="shared" si="6"/>
        <v>-89.80000000000291</v>
      </c>
      <c r="G42" s="661">
        <f t="shared" si="7"/>
        <v>-0.11780196230783702</v>
      </c>
      <c r="I42" s="737"/>
      <c r="J42" s="742"/>
    </row>
    <row r="43" spans="1:12" s="677" customFormat="1" ht="15" hidden="1" customHeight="1">
      <c r="A43" s="906">
        <v>37742</v>
      </c>
      <c r="B43" s="674">
        <v>2003</v>
      </c>
      <c r="C43" s="667">
        <v>76330.259999999995</v>
      </c>
      <c r="D43" s="662">
        <f t="shared" si="9"/>
        <v>190.42999999999302</v>
      </c>
      <c r="E43" s="661">
        <f t="shared" si="8"/>
        <v>0.25010562802674485</v>
      </c>
      <c r="F43" s="662">
        <f t="shared" si="6"/>
        <v>-17.930000000007567</v>
      </c>
      <c r="G43" s="661">
        <f t="shared" si="7"/>
        <v>-2.3484512206522368E-2</v>
      </c>
      <c r="I43" s="737"/>
      <c r="J43" s="742"/>
    </row>
    <row r="44" spans="1:12" s="677" customFormat="1" ht="15" hidden="1" customHeight="1">
      <c r="A44" s="906">
        <v>37773</v>
      </c>
      <c r="B44" s="674">
        <v>2003</v>
      </c>
      <c r="C44" s="667">
        <v>77556.570000000007</v>
      </c>
      <c r="D44" s="662">
        <f t="shared" si="9"/>
        <v>1226.3100000000122</v>
      </c>
      <c r="E44" s="661">
        <f t="shared" si="8"/>
        <v>1.6065843349675646</v>
      </c>
      <c r="F44" s="662">
        <f t="shared" si="6"/>
        <v>-150.60999999998603</v>
      </c>
      <c r="G44" s="661">
        <f t="shared" si="7"/>
        <v>-0.19381735381465148</v>
      </c>
      <c r="I44" s="737"/>
      <c r="J44" s="742"/>
    </row>
    <row r="45" spans="1:12" s="677" customFormat="1" ht="16.399999999999999" hidden="1" customHeight="1">
      <c r="A45" s="906">
        <v>37803</v>
      </c>
      <c r="B45" s="674">
        <v>2003</v>
      </c>
      <c r="C45" s="667">
        <v>78488.47</v>
      </c>
      <c r="D45" s="662">
        <f t="shared" si="9"/>
        <v>931.89999999999418</v>
      </c>
      <c r="E45" s="661">
        <f t="shared" si="8"/>
        <v>1.2015745410092222</v>
      </c>
      <c r="F45" s="662">
        <f t="shared" si="6"/>
        <v>-576.61000000000058</v>
      </c>
      <c r="G45" s="661">
        <f t="shared" si="7"/>
        <v>-0.72928529257163177</v>
      </c>
      <c r="I45" s="737"/>
      <c r="J45" s="742"/>
    </row>
    <row r="46" spans="1:12" s="677" customFormat="1" ht="15" hidden="1" customHeight="1">
      <c r="A46" s="906">
        <v>37834</v>
      </c>
      <c r="B46" s="674">
        <v>2003</v>
      </c>
      <c r="C46" s="667">
        <v>77966.28</v>
      </c>
      <c r="D46" s="662">
        <f t="shared" si="9"/>
        <v>-522.19000000000233</v>
      </c>
      <c r="E46" s="661">
        <f>C46/C45*100-100</f>
        <v>-0.66530791083071961</v>
      </c>
      <c r="F46" s="662">
        <f>C46-C33</f>
        <v>-843.47000000000116</v>
      </c>
      <c r="G46" s="661">
        <f>C46/C33*100-100</f>
        <v>-1.0702609765923654</v>
      </c>
      <c r="I46" s="737"/>
      <c r="J46" s="742"/>
    </row>
    <row r="47" spans="1:12" s="677" customFormat="1" ht="15" hidden="1" customHeight="1">
      <c r="A47" s="906">
        <v>37865</v>
      </c>
      <c r="B47" s="674">
        <v>2003</v>
      </c>
      <c r="C47" s="667">
        <v>77267.31</v>
      </c>
      <c r="D47" s="662">
        <f t="shared" si="9"/>
        <v>-698.97000000000116</v>
      </c>
      <c r="E47" s="661">
        <f>C47/C46*100-100</f>
        <v>-0.89650294973672828</v>
      </c>
      <c r="F47" s="662">
        <f>C47-C34</f>
        <v>-657.38999999999942</v>
      </c>
      <c r="G47" s="661">
        <f>C47/C34*100-100</f>
        <v>-0.84362211211592353</v>
      </c>
      <c r="I47" s="737"/>
      <c r="J47" s="742"/>
    </row>
    <row r="48" spans="1:12" s="677" customFormat="1" ht="15" hidden="1" customHeight="1">
      <c r="A48" s="906">
        <v>37895</v>
      </c>
      <c r="B48" s="674">
        <v>2003</v>
      </c>
      <c r="C48" s="667">
        <v>76527.899999999994</v>
      </c>
      <c r="D48" s="662">
        <f t="shared" si="9"/>
        <v>-739.41000000000349</v>
      </c>
      <c r="E48" s="661">
        <f>C48/C47*100-100</f>
        <v>-0.95695061727916197</v>
      </c>
      <c r="F48" s="662">
        <f>C48-C35</f>
        <v>-587.77999999999884</v>
      </c>
      <c r="G48" s="661">
        <f>C48/C35*100-100</f>
        <v>-0.76220555923256939</v>
      </c>
      <c r="I48" s="737"/>
      <c r="J48" s="742"/>
    </row>
    <row r="49" spans="1:15" s="677" customFormat="1" ht="15" hidden="1" customHeight="1">
      <c r="A49" s="906">
        <v>37926</v>
      </c>
      <c r="B49" s="674">
        <v>2003</v>
      </c>
      <c r="C49" s="667">
        <v>75092.399999999994</v>
      </c>
      <c r="D49" s="662">
        <f t="shared" si="9"/>
        <v>-1435.5</v>
      </c>
      <c r="E49" s="661">
        <f>C49/C48*100-100</f>
        <v>-1.8757864778727793</v>
      </c>
      <c r="F49" s="662">
        <f>C49-C36</f>
        <v>-880.26000000000931</v>
      </c>
      <c r="G49" s="661">
        <f>C49/C36*100-100</f>
        <v>-1.1586536525113189</v>
      </c>
      <c r="I49" s="737"/>
      <c r="J49" s="742"/>
    </row>
    <row r="50" spans="1:15" s="677" customFormat="1" ht="15" hidden="1" customHeight="1">
      <c r="A50" s="906">
        <v>37956</v>
      </c>
      <c r="B50" s="674">
        <v>2003</v>
      </c>
      <c r="C50" s="667">
        <v>72667.990000000005</v>
      </c>
      <c r="D50" s="662">
        <f t="shared" si="9"/>
        <v>-2424.4099999999889</v>
      </c>
      <c r="E50" s="661">
        <f>C50/C49*100-100</f>
        <v>-3.2285690695729414</v>
      </c>
      <c r="F50" s="662">
        <f>C50-C37</f>
        <v>-2271.2200000000012</v>
      </c>
      <c r="G50" s="661">
        <f>C50/C37*100-100</f>
        <v>-3.0307498571175273</v>
      </c>
      <c r="I50" s="737"/>
      <c r="J50" s="742"/>
    </row>
    <row r="51" spans="1:15" s="677" customFormat="1" ht="15" hidden="1" customHeight="1">
      <c r="A51" s="669" t="s">
        <v>209</v>
      </c>
      <c r="B51" s="676" t="s">
        <v>209</v>
      </c>
      <c r="C51" s="733"/>
      <c r="D51" s="672"/>
      <c r="E51" s="673"/>
      <c r="F51" s="672"/>
      <c r="G51" s="673"/>
      <c r="I51" s="737"/>
      <c r="J51" s="737"/>
      <c r="K51" s="734"/>
      <c r="L51" s="734"/>
    </row>
    <row r="52" spans="1:15" s="677" customFormat="1" ht="15" hidden="1" customHeight="1">
      <c r="A52" s="906">
        <v>37987</v>
      </c>
      <c r="B52" s="674">
        <v>2004</v>
      </c>
      <c r="C52" s="659">
        <v>71914</v>
      </c>
      <c r="D52" s="662">
        <f>C52-C50</f>
        <v>-753.99000000000524</v>
      </c>
      <c r="E52" s="661">
        <f>C52/C50*100-100</f>
        <v>-1.037582022015485</v>
      </c>
      <c r="F52" s="662">
        <f t="shared" ref="F52:F58" si="10">C52-C39</f>
        <v>-2529.8899999999994</v>
      </c>
      <c r="G52" s="661">
        <f t="shared" ref="G52:G58" si="11">C52/C39*100-100</f>
        <v>-3.3983850118525396</v>
      </c>
      <c r="I52" s="737"/>
      <c r="J52" s="742"/>
    </row>
    <row r="53" spans="1:15" s="677" customFormat="1" ht="15" hidden="1" customHeight="1">
      <c r="A53" s="906">
        <v>38018</v>
      </c>
      <c r="B53" s="674">
        <v>2004</v>
      </c>
      <c r="C53" s="667">
        <v>73494.100000000006</v>
      </c>
      <c r="D53" s="662">
        <f>C53-C52</f>
        <v>1580.1000000000058</v>
      </c>
      <c r="E53" s="661">
        <f t="shared" ref="E53:E58" si="12">C53/C52*100-100</f>
        <v>2.1972077759546238</v>
      </c>
      <c r="F53" s="662">
        <f t="shared" si="10"/>
        <v>-2153.0999999999913</v>
      </c>
      <c r="G53" s="661">
        <f t="shared" si="11"/>
        <v>-2.8462388561638647</v>
      </c>
      <c r="I53" s="737"/>
      <c r="J53" s="742"/>
    </row>
    <row r="54" spans="1:15" s="679" customFormat="1" ht="15" hidden="1" customHeight="1">
      <c r="A54" s="906">
        <v>38047</v>
      </c>
      <c r="B54" s="674">
        <v>2004</v>
      </c>
      <c r="C54" s="667">
        <v>74893.86</v>
      </c>
      <c r="D54" s="662">
        <f t="shared" ref="D54:D63" si="13">C54-C53</f>
        <v>1399.7599999999948</v>
      </c>
      <c r="E54" s="661">
        <f t="shared" si="12"/>
        <v>1.9045882594657115</v>
      </c>
      <c r="F54" s="662">
        <f t="shared" si="10"/>
        <v>-1120.5099999999948</v>
      </c>
      <c r="G54" s="661">
        <f t="shared" si="11"/>
        <v>-1.4740765463161694</v>
      </c>
      <c r="I54" s="736"/>
      <c r="J54" s="736"/>
      <c r="K54" s="907"/>
    </row>
    <row r="55" spans="1:15" s="679" customFormat="1" ht="15" customHeight="1">
      <c r="A55" s="906">
        <v>38078</v>
      </c>
      <c r="B55" s="674">
        <v>2004</v>
      </c>
      <c r="C55" s="667">
        <v>75458.2</v>
      </c>
      <c r="D55" s="662">
        <f t="shared" si="13"/>
        <v>564.33999999999651</v>
      </c>
      <c r="E55" s="661">
        <f t="shared" si="12"/>
        <v>0.7535197144332102</v>
      </c>
      <c r="F55" s="662">
        <f t="shared" si="10"/>
        <v>-681.63000000000466</v>
      </c>
      <c r="G55" s="661">
        <f t="shared" si="11"/>
        <v>-0.89523446532518847</v>
      </c>
      <c r="I55" s="736"/>
      <c r="J55" s="736"/>
    </row>
    <row r="56" spans="1:15" s="677" customFormat="1" ht="15" hidden="1" customHeight="1">
      <c r="A56" s="906">
        <v>38108</v>
      </c>
      <c r="B56" s="674">
        <v>2004</v>
      </c>
      <c r="C56" s="667">
        <v>76180.45</v>
      </c>
      <c r="D56" s="662">
        <f t="shared" si="13"/>
        <v>722.25</v>
      </c>
      <c r="E56" s="661">
        <f t="shared" si="12"/>
        <v>0.95715243671330086</v>
      </c>
      <c r="F56" s="662">
        <f t="shared" si="10"/>
        <v>-149.80999999999767</v>
      </c>
      <c r="G56" s="661">
        <f t="shared" si="11"/>
        <v>-0.19626554396644735</v>
      </c>
      <c r="I56" s="737"/>
      <c r="J56" s="737"/>
    </row>
    <row r="57" spans="1:15" s="680" customFormat="1" ht="15" hidden="1" customHeight="1">
      <c r="A57" s="906">
        <v>38139</v>
      </c>
      <c r="B57" s="674">
        <v>2004</v>
      </c>
      <c r="C57" s="667">
        <v>76532.040000000008</v>
      </c>
      <c r="D57" s="662">
        <f t="shared" si="13"/>
        <v>351.59000000001106</v>
      </c>
      <c r="E57" s="661">
        <f t="shared" si="12"/>
        <v>0.46152260849076754</v>
      </c>
      <c r="F57" s="662">
        <f t="shared" si="10"/>
        <v>-1024.5299999999988</v>
      </c>
      <c r="G57" s="661">
        <f t="shared" si="11"/>
        <v>-1.3210099415175307</v>
      </c>
      <c r="I57" s="738"/>
      <c r="J57" s="908"/>
    </row>
    <row r="58" spans="1:15" s="411" customFormat="1" ht="15" hidden="1" customHeight="1">
      <c r="A58" s="906">
        <v>38169</v>
      </c>
      <c r="B58" s="674">
        <v>2004</v>
      </c>
      <c r="C58" s="667">
        <v>77555.899999999994</v>
      </c>
      <c r="D58" s="662">
        <f t="shared" si="13"/>
        <v>1023.859999999986</v>
      </c>
      <c r="E58" s="661">
        <f t="shared" si="12"/>
        <v>1.3378187749862462</v>
      </c>
      <c r="F58" s="662">
        <f t="shared" si="10"/>
        <v>-932.57000000000698</v>
      </c>
      <c r="G58" s="661">
        <f t="shared" si="11"/>
        <v>-1.1881617771374664</v>
      </c>
      <c r="I58" s="739"/>
      <c r="J58" s="909"/>
    </row>
    <row r="59" spans="1:15" s="411" customFormat="1" ht="15" hidden="1" customHeight="1">
      <c r="A59" s="906">
        <v>38200</v>
      </c>
      <c r="B59" s="674">
        <v>2004</v>
      </c>
      <c r="C59" s="667">
        <v>77096.94</v>
      </c>
      <c r="D59" s="662">
        <f t="shared" si="13"/>
        <v>-458.95999999999185</v>
      </c>
      <c r="E59" s="661">
        <f>C59/C58*100-100</f>
        <v>-0.59177960670947982</v>
      </c>
      <c r="F59" s="662">
        <f>C59-C46</f>
        <v>-869.33999999999651</v>
      </c>
      <c r="G59" s="661">
        <f>C59/C46*100-100</f>
        <v>-1.1150204934748729</v>
      </c>
      <c r="I59" s="740"/>
      <c r="J59" s="740"/>
    </row>
    <row r="60" spans="1:15" s="411" customFormat="1" ht="15" hidden="1" customHeight="1">
      <c r="A60" s="906">
        <v>38231</v>
      </c>
      <c r="B60" s="674">
        <v>2004</v>
      </c>
      <c r="C60" s="667">
        <v>76490.080000000002</v>
      </c>
      <c r="D60" s="662">
        <f t="shared" si="13"/>
        <v>-606.86000000000058</v>
      </c>
      <c r="E60" s="661">
        <f>C60/C59*100-100</f>
        <v>-0.78713889293140937</v>
      </c>
      <c r="F60" s="662">
        <f>C60-C47</f>
        <v>-777.22999999999593</v>
      </c>
      <c r="G60" s="661">
        <f>C60/C47*100-100</f>
        <v>-1.0058975781607984</v>
      </c>
      <c r="I60" s="740"/>
      <c r="J60" s="740"/>
    </row>
    <row r="61" spans="1:15" s="677" customFormat="1" ht="15" hidden="1" customHeight="1">
      <c r="A61" s="906">
        <v>38261</v>
      </c>
      <c r="B61" s="674">
        <v>2004</v>
      </c>
      <c r="C61" s="667">
        <v>75393.040000000008</v>
      </c>
      <c r="D61" s="662">
        <f t="shared" si="13"/>
        <v>-1097.0399999999936</v>
      </c>
      <c r="E61" s="661">
        <f>C61/C60*100-100</f>
        <v>-1.4342251962607264</v>
      </c>
      <c r="F61" s="662">
        <f>C61-C48</f>
        <v>-1134.859999999986</v>
      </c>
      <c r="G61" s="661">
        <f>C61/C48*100-100</f>
        <v>-1.4829362885953827</v>
      </c>
      <c r="I61" s="734"/>
      <c r="J61" s="741"/>
    </row>
    <row r="62" spans="1:15" s="657" customFormat="1" ht="15" hidden="1" customHeight="1">
      <c r="A62" s="906">
        <v>38292</v>
      </c>
      <c r="B62" s="674">
        <v>2004</v>
      </c>
      <c r="C62" s="667">
        <v>73582.37</v>
      </c>
      <c r="D62" s="662">
        <f t="shared" si="13"/>
        <v>-1810.6700000000128</v>
      </c>
      <c r="E62" s="661">
        <f>C62/C61*100-100</f>
        <v>-2.4016407880621529</v>
      </c>
      <c r="F62" s="662">
        <f>C62-C49</f>
        <v>-1510.0299999999988</v>
      </c>
      <c r="G62" s="661">
        <f>C62/C49*100-100</f>
        <v>-2.0108959095727386</v>
      </c>
      <c r="I62" s="737"/>
      <c r="J62" s="740"/>
      <c r="K62" s="742"/>
      <c r="L62" s="741"/>
      <c r="M62" s="742"/>
      <c r="N62" s="741"/>
      <c r="O62" s="742"/>
    </row>
    <row r="63" spans="1:15" s="657" customFormat="1" ht="15" hidden="1" customHeight="1">
      <c r="A63" s="906">
        <v>38322</v>
      </c>
      <c r="B63" s="674">
        <v>2004</v>
      </c>
      <c r="C63" s="667">
        <v>71264.649999999994</v>
      </c>
      <c r="D63" s="662">
        <f t="shared" si="13"/>
        <v>-2317.7200000000012</v>
      </c>
      <c r="E63" s="661">
        <f>C63/C62*100-100</f>
        <v>-3.1498305912136288</v>
      </c>
      <c r="F63" s="662">
        <f>C63-C50</f>
        <v>-1403.3400000000111</v>
      </c>
      <c r="G63" s="661">
        <f>C63/C50*100-100</f>
        <v>-1.9311666663685259</v>
      </c>
      <c r="I63" s="737"/>
      <c r="J63" s="740"/>
      <c r="K63" s="742"/>
      <c r="L63" s="741"/>
      <c r="M63" s="742"/>
      <c r="N63" s="741"/>
      <c r="O63" s="742"/>
    </row>
    <row r="64" spans="1:15" s="677" customFormat="1" ht="15" hidden="1" customHeight="1">
      <c r="A64" s="669" t="s">
        <v>210</v>
      </c>
      <c r="B64" s="676" t="s">
        <v>210</v>
      </c>
      <c r="C64" s="733"/>
      <c r="D64" s="672"/>
      <c r="E64" s="673"/>
      <c r="F64" s="672"/>
      <c r="G64" s="673"/>
      <c r="I64" s="737"/>
      <c r="J64" s="737"/>
      <c r="K64" s="734"/>
      <c r="L64" s="734"/>
    </row>
    <row r="65" spans="1:15" s="677" customFormat="1" ht="15" hidden="1" customHeight="1">
      <c r="A65" s="906">
        <v>38353</v>
      </c>
      <c r="B65" s="674">
        <v>2005</v>
      </c>
      <c r="C65" s="659">
        <v>70825.149999999994</v>
      </c>
      <c r="D65" s="662">
        <f>C65-C63</f>
        <v>-439.5</v>
      </c>
      <c r="E65" s="661">
        <f>C65/C63*100-100</f>
        <v>-0.61671529994184482</v>
      </c>
      <c r="F65" s="662">
        <f t="shared" ref="F65:F71" si="14">C65-C52</f>
        <v>-1088.8500000000058</v>
      </c>
      <c r="G65" s="661">
        <f t="shared" ref="G65:G71" si="15">C65/C52*100-100</f>
        <v>-1.5141001752092933</v>
      </c>
      <c r="I65" s="737"/>
      <c r="J65" s="742"/>
    </row>
    <row r="66" spans="1:15" s="677" customFormat="1" ht="15" hidden="1" customHeight="1">
      <c r="A66" s="906">
        <v>38384</v>
      </c>
      <c r="B66" s="674">
        <v>2005</v>
      </c>
      <c r="C66" s="667">
        <v>72291.149999999994</v>
      </c>
      <c r="D66" s="662">
        <f t="shared" ref="D66:D71" si="16">C66-C65</f>
        <v>1466</v>
      </c>
      <c r="E66" s="661">
        <f t="shared" ref="E66:E71" si="17">C66/C65*100-100</f>
        <v>2.0698861915576572</v>
      </c>
      <c r="F66" s="662">
        <f t="shared" si="14"/>
        <v>-1202.9500000000116</v>
      </c>
      <c r="G66" s="661">
        <f t="shared" si="15"/>
        <v>-1.6367980558983817</v>
      </c>
      <c r="I66" s="737"/>
      <c r="J66" s="742"/>
    </row>
    <row r="67" spans="1:15" s="679" customFormat="1" ht="15" hidden="1" customHeight="1">
      <c r="A67" s="906">
        <v>38412</v>
      </c>
      <c r="B67" s="674">
        <v>2005</v>
      </c>
      <c r="C67" s="667">
        <v>72972.89</v>
      </c>
      <c r="D67" s="662">
        <f t="shared" si="16"/>
        <v>681.74000000000524</v>
      </c>
      <c r="E67" s="661">
        <f t="shared" si="17"/>
        <v>0.943047662127384</v>
      </c>
      <c r="F67" s="662">
        <f t="shared" si="14"/>
        <v>-1920.9700000000012</v>
      </c>
      <c r="G67" s="661">
        <f t="shared" si="15"/>
        <v>-2.5649232126638992</v>
      </c>
      <c r="I67" s="736"/>
      <c r="J67" s="736"/>
      <c r="K67" s="907"/>
    </row>
    <row r="68" spans="1:15" s="679" customFormat="1" ht="15" customHeight="1">
      <c r="A68" s="906">
        <v>38443</v>
      </c>
      <c r="B68" s="674">
        <v>2005</v>
      </c>
      <c r="C68" s="667">
        <v>73275.13</v>
      </c>
      <c r="D68" s="662">
        <f t="shared" si="16"/>
        <v>302.24000000000524</v>
      </c>
      <c r="E68" s="661">
        <f t="shared" si="17"/>
        <v>0.41418121168013045</v>
      </c>
      <c r="F68" s="662">
        <f t="shared" si="14"/>
        <v>-2183.0699999999924</v>
      </c>
      <c r="G68" s="661">
        <f t="shared" si="15"/>
        <v>-2.8930851782841245</v>
      </c>
      <c r="I68" s="736"/>
      <c r="J68" s="736"/>
    </row>
    <row r="69" spans="1:15" s="677" customFormat="1" ht="15" hidden="1" customHeight="1">
      <c r="A69" s="906">
        <v>38473</v>
      </c>
      <c r="B69" s="674">
        <v>2005</v>
      </c>
      <c r="C69" s="667">
        <v>73604.31</v>
      </c>
      <c r="D69" s="662">
        <f t="shared" si="16"/>
        <v>329.17999999999302</v>
      </c>
      <c r="E69" s="661">
        <f t="shared" si="17"/>
        <v>0.44923837050852455</v>
      </c>
      <c r="F69" s="662">
        <f t="shared" si="14"/>
        <v>-2576.1399999999994</v>
      </c>
      <c r="G69" s="661">
        <f t="shared" si="15"/>
        <v>-3.3816287512084813</v>
      </c>
      <c r="I69" s="737"/>
      <c r="J69" s="737"/>
    </row>
    <row r="70" spans="1:15" s="680" customFormat="1" ht="15" hidden="1" customHeight="1">
      <c r="A70" s="906">
        <v>38504</v>
      </c>
      <c r="B70" s="674">
        <v>2005</v>
      </c>
      <c r="C70" s="667">
        <v>74810.679999999993</v>
      </c>
      <c r="D70" s="662">
        <f t="shared" si="16"/>
        <v>1206.3699999999953</v>
      </c>
      <c r="E70" s="661">
        <f t="shared" si="17"/>
        <v>1.6389936947985575</v>
      </c>
      <c r="F70" s="662">
        <f t="shared" si="14"/>
        <v>-1721.3600000000151</v>
      </c>
      <c r="G70" s="661">
        <f t="shared" si="15"/>
        <v>-2.2492017722250921</v>
      </c>
      <c r="I70" s="738"/>
      <c r="J70" s="908"/>
    </row>
    <row r="71" spans="1:15" s="411" customFormat="1" ht="15" hidden="1" customHeight="1">
      <c r="A71" s="906">
        <v>38534</v>
      </c>
      <c r="B71" s="674">
        <v>2005</v>
      </c>
      <c r="C71" s="667">
        <v>75946.12</v>
      </c>
      <c r="D71" s="662">
        <f t="shared" si="16"/>
        <v>1135.4400000000023</v>
      </c>
      <c r="E71" s="661">
        <f t="shared" si="17"/>
        <v>1.517751208784631</v>
      </c>
      <c r="F71" s="662">
        <f t="shared" si="14"/>
        <v>-1609.7799999999988</v>
      </c>
      <c r="G71" s="661">
        <f t="shared" si="15"/>
        <v>-2.0756383460188061</v>
      </c>
      <c r="I71" s="739"/>
      <c r="J71" s="909"/>
    </row>
    <row r="72" spans="1:15" s="411" customFormat="1" ht="15" hidden="1" customHeight="1">
      <c r="A72" s="906">
        <v>38565</v>
      </c>
      <c r="B72" s="674">
        <v>2005</v>
      </c>
      <c r="C72" s="667">
        <v>75605.040000000008</v>
      </c>
      <c r="D72" s="662">
        <f>C72-C71</f>
        <v>-341.07999999998719</v>
      </c>
      <c r="E72" s="661">
        <f>C72/C71*100-100</f>
        <v>-0.44910786752501508</v>
      </c>
      <c r="F72" s="662">
        <f>C72-C59</f>
        <v>-1491.8999999999942</v>
      </c>
      <c r="G72" s="661">
        <f>C72/C59*100-100</f>
        <v>-1.9350962567385892</v>
      </c>
      <c r="I72" s="740"/>
      <c r="J72" s="740"/>
    </row>
    <row r="73" spans="1:15" s="411" customFormat="1" ht="15" hidden="1" customHeight="1">
      <c r="A73" s="906">
        <v>38596</v>
      </c>
      <c r="B73" s="674">
        <v>2005</v>
      </c>
      <c r="C73" s="667">
        <v>74796.95</v>
      </c>
      <c r="D73" s="662">
        <f>C73-C72</f>
        <v>-808.09000000001106</v>
      </c>
      <c r="E73" s="661">
        <f>C73/C72*100-100</f>
        <v>-1.0688308610113921</v>
      </c>
      <c r="F73" s="662">
        <f>C73-C60</f>
        <v>-1693.1300000000047</v>
      </c>
      <c r="G73" s="661">
        <f>C73/C60*100-100</f>
        <v>-2.2135288654424272</v>
      </c>
      <c r="I73" s="740"/>
      <c r="J73" s="740"/>
    </row>
    <row r="74" spans="1:15" s="677" customFormat="1" ht="15" hidden="1" customHeight="1">
      <c r="A74" s="906">
        <v>38626</v>
      </c>
      <c r="B74" s="674">
        <v>2005</v>
      </c>
      <c r="C74" s="667">
        <v>72815.350000000006</v>
      </c>
      <c r="D74" s="662">
        <f>C74-C73</f>
        <v>-1981.5999999999913</v>
      </c>
      <c r="E74" s="661">
        <f>C74/C73*100-100</f>
        <v>-2.6493058874726785</v>
      </c>
      <c r="F74" s="662">
        <f>C74-C61</f>
        <v>-2577.6900000000023</v>
      </c>
      <c r="G74" s="661">
        <f>C74/C61*100-100</f>
        <v>-3.4190026028927889</v>
      </c>
      <c r="I74" s="734"/>
      <c r="J74" s="741"/>
    </row>
    <row r="75" spans="1:15" s="657" customFormat="1" ht="15" hidden="1" customHeight="1">
      <c r="A75" s="906">
        <v>38657</v>
      </c>
      <c r="B75" s="674">
        <v>2005</v>
      </c>
      <c r="C75" s="667">
        <v>72270.89</v>
      </c>
      <c r="D75" s="662">
        <f>C75-C74</f>
        <v>-544.4600000000064</v>
      </c>
      <c r="E75" s="661">
        <f>C75/C74*100-100</f>
        <v>-0.74772695592345428</v>
      </c>
      <c r="F75" s="662">
        <f>C75-C62</f>
        <v>-1311.4799999999959</v>
      </c>
      <c r="G75" s="661">
        <f>C75/C62*100-100</f>
        <v>-1.7823291095407683</v>
      </c>
      <c r="I75" s="737"/>
      <c r="J75" s="740"/>
      <c r="K75" s="742"/>
      <c r="L75" s="741"/>
      <c r="M75" s="742"/>
      <c r="N75" s="741"/>
      <c r="O75" s="742"/>
    </row>
    <row r="76" spans="1:15" s="657" customFormat="1" ht="15" hidden="1" customHeight="1">
      <c r="A76" s="906">
        <v>38687</v>
      </c>
      <c r="B76" s="674">
        <v>2005</v>
      </c>
      <c r="C76" s="667">
        <v>70229</v>
      </c>
      <c r="D76" s="662">
        <f>C76-C75</f>
        <v>-2041.8899999999994</v>
      </c>
      <c r="E76" s="661">
        <f>C76/C75*100-100</f>
        <v>-2.8253284275314741</v>
      </c>
      <c r="F76" s="662">
        <f>C76-C63</f>
        <v>-1035.6499999999942</v>
      </c>
      <c r="G76" s="661">
        <f>C76/C63*100-100</f>
        <v>-1.4532450520699882</v>
      </c>
      <c r="I76" s="737"/>
      <c r="J76" s="740"/>
      <c r="K76" s="742"/>
      <c r="L76" s="741"/>
      <c r="M76" s="742"/>
      <c r="N76" s="741"/>
      <c r="O76" s="742"/>
    </row>
    <row r="77" spans="1:15" s="677" customFormat="1" ht="15" hidden="1" customHeight="1">
      <c r="A77" s="669" t="s">
        <v>211</v>
      </c>
      <c r="B77" s="676" t="s">
        <v>211</v>
      </c>
      <c r="C77" s="733"/>
      <c r="D77" s="672"/>
      <c r="E77" s="673"/>
      <c r="F77" s="672"/>
      <c r="G77" s="673"/>
      <c r="I77" s="737"/>
      <c r="J77" s="737"/>
      <c r="K77" s="734"/>
      <c r="L77" s="734"/>
    </row>
    <row r="78" spans="1:15" s="677" customFormat="1" ht="15" hidden="1" customHeight="1">
      <c r="A78" s="906">
        <v>38718</v>
      </c>
      <c r="B78" s="674">
        <v>2006</v>
      </c>
      <c r="C78" s="659">
        <v>69375.56</v>
      </c>
      <c r="D78" s="662">
        <f>C78-C76</f>
        <v>-853.44000000000233</v>
      </c>
      <c r="E78" s="661">
        <f>C78/C76*100-100</f>
        <v>-1.2152244799157046</v>
      </c>
      <c r="F78" s="662">
        <f t="shared" ref="F78:F84" si="18">C78-C65</f>
        <v>-1449.5899999999965</v>
      </c>
      <c r="G78" s="661">
        <f t="shared" ref="G78:G84" si="19">C78/C65*100-100</f>
        <v>-2.0467164559482001</v>
      </c>
      <c r="I78" s="737"/>
      <c r="J78" s="742"/>
    </row>
    <row r="79" spans="1:15" s="677" customFormat="1" ht="15" hidden="1" customHeight="1">
      <c r="A79" s="906">
        <v>38749</v>
      </c>
      <c r="B79" s="674">
        <v>2006</v>
      </c>
      <c r="C79" s="667">
        <v>70804.95</v>
      </c>
      <c r="D79" s="662">
        <f t="shared" ref="D79:D84" si="20">C79-C78</f>
        <v>1429.3899999999994</v>
      </c>
      <c r="E79" s="661">
        <f t="shared" ref="E79:E84" si="21">C79/C78*100-100</f>
        <v>2.060365350564382</v>
      </c>
      <c r="F79" s="662">
        <f t="shared" si="18"/>
        <v>-1486.1999999999971</v>
      </c>
      <c r="G79" s="661">
        <f t="shared" si="19"/>
        <v>-2.0558533098449772</v>
      </c>
      <c r="I79" s="737"/>
      <c r="J79" s="742"/>
    </row>
    <row r="80" spans="1:15" s="679" customFormat="1" ht="15" hidden="1" customHeight="1">
      <c r="A80" s="906">
        <v>38777</v>
      </c>
      <c r="B80" s="674">
        <v>2006</v>
      </c>
      <c r="C80" s="667">
        <v>71713.3</v>
      </c>
      <c r="D80" s="662">
        <f t="shared" si="20"/>
        <v>908.35000000000582</v>
      </c>
      <c r="E80" s="661">
        <f t="shared" si="21"/>
        <v>1.2828905323709847</v>
      </c>
      <c r="F80" s="662">
        <f t="shared" si="18"/>
        <v>-1259.5899999999965</v>
      </c>
      <c r="G80" s="661">
        <f t="shared" si="19"/>
        <v>-1.7261067774621495</v>
      </c>
      <c r="I80" s="736"/>
      <c r="J80" s="736"/>
      <c r="K80" s="907"/>
    </row>
    <row r="81" spans="1:15" s="679" customFormat="1" ht="15" customHeight="1">
      <c r="A81" s="906">
        <v>38808</v>
      </c>
      <c r="B81" s="674">
        <v>2006</v>
      </c>
      <c r="C81" s="667">
        <v>72395.929999999993</v>
      </c>
      <c r="D81" s="662">
        <f t="shared" si="20"/>
        <v>682.6299999999901</v>
      </c>
      <c r="E81" s="661">
        <f t="shared" si="21"/>
        <v>0.95188758570583332</v>
      </c>
      <c r="F81" s="662">
        <f t="shared" si="18"/>
        <v>-879.20000000001164</v>
      </c>
      <c r="G81" s="661">
        <f t="shared" si="19"/>
        <v>-1.1998613990859042</v>
      </c>
      <c r="I81" s="736"/>
      <c r="J81" s="736"/>
    </row>
    <row r="82" spans="1:15" s="677" customFormat="1" ht="15" hidden="1" customHeight="1">
      <c r="A82" s="906">
        <v>38838</v>
      </c>
      <c r="B82" s="674">
        <v>2006</v>
      </c>
      <c r="C82" s="667">
        <v>73141.31</v>
      </c>
      <c r="D82" s="662">
        <f t="shared" si="20"/>
        <v>745.38000000000466</v>
      </c>
      <c r="E82" s="661">
        <f t="shared" si="21"/>
        <v>1.02958826552819</v>
      </c>
      <c r="F82" s="662">
        <f t="shared" si="18"/>
        <v>-463</v>
      </c>
      <c r="G82" s="661">
        <f t="shared" si="19"/>
        <v>-0.6290392505547544</v>
      </c>
      <c r="I82" s="737"/>
      <c r="J82" s="737"/>
    </row>
    <row r="83" spans="1:15" s="680" customFormat="1" ht="15" hidden="1" customHeight="1">
      <c r="A83" s="906">
        <v>38869</v>
      </c>
      <c r="B83" s="674">
        <v>2006</v>
      </c>
      <c r="C83" s="667">
        <v>73475.210000000006</v>
      </c>
      <c r="D83" s="662">
        <f t="shared" si="20"/>
        <v>333.90000000000873</v>
      </c>
      <c r="E83" s="661">
        <f t="shared" si="21"/>
        <v>0.45651356258180442</v>
      </c>
      <c r="F83" s="662">
        <f t="shared" si="18"/>
        <v>-1335.4699999999866</v>
      </c>
      <c r="G83" s="661">
        <f t="shared" si="19"/>
        <v>-1.7851328179345387</v>
      </c>
      <c r="I83" s="738"/>
      <c r="J83" s="908"/>
    </row>
    <row r="84" spans="1:15" s="411" customFormat="1" ht="15" hidden="1" customHeight="1">
      <c r="A84" s="906">
        <v>38899</v>
      </c>
      <c r="B84" s="674">
        <v>2006</v>
      </c>
      <c r="C84" s="667">
        <v>74616.180000000008</v>
      </c>
      <c r="D84" s="662">
        <f t="shared" si="20"/>
        <v>1140.9700000000012</v>
      </c>
      <c r="E84" s="661">
        <f t="shared" si="21"/>
        <v>1.552863884295121</v>
      </c>
      <c r="F84" s="662">
        <f t="shared" si="18"/>
        <v>-1329.9399999999878</v>
      </c>
      <c r="G84" s="661">
        <f t="shared" si="19"/>
        <v>-1.7511625347022175</v>
      </c>
      <c r="I84" s="739"/>
      <c r="J84" s="909"/>
    </row>
    <row r="85" spans="1:15" s="411" customFormat="1" ht="15" hidden="1" customHeight="1">
      <c r="A85" s="906">
        <v>38930</v>
      </c>
      <c r="B85" s="674">
        <v>2006</v>
      </c>
      <c r="C85" s="667">
        <v>74240.81</v>
      </c>
      <c r="D85" s="662">
        <f>C85-C84</f>
        <v>-375.3700000000099</v>
      </c>
      <c r="E85" s="661">
        <f>C85/C84*100-100</f>
        <v>-0.50306783327692983</v>
      </c>
      <c r="F85" s="662">
        <f>C85-C72</f>
        <v>-1364.2300000000105</v>
      </c>
      <c r="G85" s="661">
        <f>C85/C72*100-100</f>
        <v>-1.8044167425875486</v>
      </c>
      <c r="I85" s="740"/>
      <c r="J85" s="740"/>
    </row>
    <row r="86" spans="1:15" s="411" customFormat="1" ht="15" hidden="1" customHeight="1">
      <c r="A86" s="906">
        <v>38961</v>
      </c>
      <c r="B86" s="674">
        <v>2006</v>
      </c>
      <c r="C86" s="667">
        <v>72964.75</v>
      </c>
      <c r="D86" s="662">
        <f>C86-C85</f>
        <v>-1276.0599999999977</v>
      </c>
      <c r="E86" s="661">
        <f>C86/C85*100-100</f>
        <v>-1.7188120657627479</v>
      </c>
      <c r="F86" s="662">
        <f>C86-C73</f>
        <v>-1832.1999999999971</v>
      </c>
      <c r="G86" s="661">
        <f>C86/C73*100-100</f>
        <v>-2.4495651226420279</v>
      </c>
      <c r="I86" s="740"/>
      <c r="J86" s="740"/>
    </row>
    <row r="87" spans="1:15" s="677" customFormat="1" ht="15" hidden="1" customHeight="1">
      <c r="A87" s="906">
        <v>38991</v>
      </c>
      <c r="B87" s="674">
        <v>2006</v>
      </c>
      <c r="C87" s="667">
        <v>72254.42</v>
      </c>
      <c r="D87" s="662">
        <f>C87-C86</f>
        <v>-710.33000000000175</v>
      </c>
      <c r="E87" s="661">
        <f>C87/C86*100-100</f>
        <v>-0.97352488701736206</v>
      </c>
      <c r="F87" s="662">
        <f>C87-C74</f>
        <v>-560.93000000000757</v>
      </c>
      <c r="G87" s="661">
        <f>C87/C74*100-100</f>
        <v>-0.77034581307377437</v>
      </c>
      <c r="I87" s="734"/>
      <c r="J87" s="741"/>
    </row>
    <row r="88" spans="1:15" s="657" customFormat="1" ht="15" hidden="1" customHeight="1">
      <c r="A88" s="906">
        <v>39022</v>
      </c>
      <c r="B88" s="674">
        <v>2006</v>
      </c>
      <c r="C88" s="667">
        <v>71077.13</v>
      </c>
      <c r="D88" s="662">
        <f>C88-C87</f>
        <v>-1177.2899999999936</v>
      </c>
      <c r="E88" s="661">
        <f>C88/C87*100-100</f>
        <v>-1.6293674490778471</v>
      </c>
      <c r="F88" s="662">
        <f>C88-C75</f>
        <v>-1193.7599999999948</v>
      </c>
      <c r="G88" s="661">
        <f>C88/C75*100-100</f>
        <v>-1.6517853868964352</v>
      </c>
      <c r="I88" s="737"/>
      <c r="J88" s="740"/>
      <c r="K88" s="742"/>
      <c r="L88" s="741"/>
      <c r="M88" s="742"/>
      <c r="N88" s="741"/>
      <c r="O88" s="742"/>
    </row>
    <row r="89" spans="1:15" s="657" customFormat="1" ht="15" hidden="1" customHeight="1">
      <c r="A89" s="906">
        <v>39052</v>
      </c>
      <c r="B89" s="674">
        <v>2006</v>
      </c>
      <c r="C89" s="667">
        <v>69066.77</v>
      </c>
      <c r="D89" s="662">
        <f>C89-C88</f>
        <v>-2010.3600000000006</v>
      </c>
      <c r="E89" s="661">
        <f>C89/C88*100-100</f>
        <v>-2.8284203371745633</v>
      </c>
      <c r="F89" s="662">
        <f>C89-C76</f>
        <v>-1162.2299999999959</v>
      </c>
      <c r="G89" s="661">
        <f>C89/C76*100-100</f>
        <v>-1.6549146364037597</v>
      </c>
      <c r="I89" s="737"/>
      <c r="J89" s="740"/>
      <c r="K89" s="742"/>
      <c r="L89" s="741"/>
      <c r="M89" s="742"/>
      <c r="N89" s="741"/>
      <c r="O89" s="742"/>
    </row>
    <row r="90" spans="1:15" s="679" customFormat="1" ht="15" hidden="1" customHeight="1">
      <c r="A90" s="669" t="s">
        <v>212</v>
      </c>
      <c r="B90" s="676" t="s">
        <v>212</v>
      </c>
      <c r="C90" s="681"/>
      <c r="D90" s="672"/>
      <c r="E90" s="743"/>
      <c r="F90" s="672"/>
      <c r="G90" s="743"/>
      <c r="I90" s="736"/>
      <c r="J90" s="747"/>
      <c r="K90" s="910"/>
      <c r="L90" s="911"/>
      <c r="M90" s="910"/>
      <c r="N90" s="911"/>
      <c r="O90" s="910"/>
    </row>
    <row r="91" spans="1:15" s="677" customFormat="1" ht="15" hidden="1" customHeight="1">
      <c r="A91" s="906">
        <v>39083</v>
      </c>
      <c r="B91" s="674">
        <v>2007</v>
      </c>
      <c r="C91" s="659">
        <v>68445.210000000006</v>
      </c>
      <c r="D91" s="662">
        <f>C91-C89</f>
        <v>-621.55999999999767</v>
      </c>
      <c r="E91" s="661">
        <f>C91/C89*100-100</f>
        <v>-0.8999407385056486</v>
      </c>
      <c r="F91" s="662">
        <f t="shared" ref="F91:F97" si="22">C91-C78</f>
        <v>-930.34999999999127</v>
      </c>
      <c r="G91" s="661">
        <f t="shared" ref="G91:G97" si="23">C91/C78*100-100</f>
        <v>-1.3410342201201502</v>
      </c>
      <c r="I91" s="737"/>
      <c r="J91" s="740"/>
      <c r="K91" s="742"/>
      <c r="L91" s="741"/>
      <c r="M91" s="742"/>
      <c r="N91" s="741"/>
      <c r="O91" s="742"/>
    </row>
    <row r="92" spans="1:15" s="677" customFormat="1" ht="15" hidden="1" customHeight="1">
      <c r="A92" s="906">
        <v>39114</v>
      </c>
      <c r="B92" s="674">
        <v>2007</v>
      </c>
      <c r="C92" s="667">
        <v>70099.55</v>
      </c>
      <c r="D92" s="662">
        <f t="shared" ref="D92:D97" si="24">C92-C91</f>
        <v>1654.3399999999965</v>
      </c>
      <c r="E92" s="661">
        <f t="shared" ref="E92:E97" si="25">C92/C91*100-100</f>
        <v>2.4170281601882664</v>
      </c>
      <c r="F92" s="662">
        <f t="shared" si="22"/>
        <v>-705.39999999999418</v>
      </c>
      <c r="G92" s="661">
        <f t="shared" si="23"/>
        <v>-0.99625802998235713</v>
      </c>
      <c r="I92" s="737"/>
      <c r="J92" s="740"/>
      <c r="K92" s="742"/>
      <c r="L92" s="741"/>
      <c r="M92" s="742"/>
      <c r="N92" s="741"/>
      <c r="O92" s="742"/>
    </row>
    <row r="93" spans="1:15" s="677" customFormat="1" ht="15" hidden="1" customHeight="1">
      <c r="A93" s="906">
        <v>39142</v>
      </c>
      <c r="B93" s="674">
        <v>2007</v>
      </c>
      <c r="C93" s="667">
        <v>70861.759999999995</v>
      </c>
      <c r="D93" s="662">
        <f t="shared" si="24"/>
        <v>762.20999999999185</v>
      </c>
      <c r="E93" s="661">
        <f t="shared" si="25"/>
        <v>1.0873250969514032</v>
      </c>
      <c r="F93" s="662">
        <f t="shared" si="22"/>
        <v>-851.54000000000815</v>
      </c>
      <c r="G93" s="661">
        <f t="shared" si="23"/>
        <v>-1.1874226956506106</v>
      </c>
      <c r="I93" s="737"/>
      <c r="J93" s="740"/>
      <c r="K93" s="742"/>
      <c r="L93" s="741"/>
      <c r="M93" s="742"/>
      <c r="N93" s="741"/>
      <c r="O93" s="742"/>
    </row>
    <row r="94" spans="1:15" s="679" customFormat="1" ht="15" customHeight="1">
      <c r="A94" s="906">
        <v>39173</v>
      </c>
      <c r="B94" s="674">
        <v>2007</v>
      </c>
      <c r="C94" s="667">
        <v>70991.570000000007</v>
      </c>
      <c r="D94" s="662">
        <f t="shared" si="24"/>
        <v>129.81000000001222</v>
      </c>
      <c r="E94" s="661">
        <f t="shared" si="25"/>
        <v>0.18318766002991538</v>
      </c>
      <c r="F94" s="662">
        <f t="shared" si="22"/>
        <v>-1404.359999999986</v>
      </c>
      <c r="G94" s="661">
        <f t="shared" si="23"/>
        <v>-1.9398328055181935</v>
      </c>
      <c r="I94" s="736"/>
      <c r="J94" s="747"/>
      <c r="K94" s="910"/>
      <c r="L94" s="911"/>
      <c r="M94" s="910"/>
      <c r="N94" s="911"/>
      <c r="O94" s="910"/>
    </row>
    <row r="95" spans="1:15" s="677" customFormat="1" ht="15" hidden="1" customHeight="1">
      <c r="A95" s="906">
        <v>39203</v>
      </c>
      <c r="B95" s="674">
        <v>2007</v>
      </c>
      <c r="C95" s="667">
        <v>71854.95</v>
      </c>
      <c r="D95" s="662">
        <f t="shared" si="24"/>
        <v>863.3799999999901</v>
      </c>
      <c r="E95" s="661">
        <f t="shared" si="25"/>
        <v>1.2161725680950468</v>
      </c>
      <c r="F95" s="662">
        <f t="shared" si="22"/>
        <v>-1286.3600000000006</v>
      </c>
      <c r="G95" s="661">
        <f t="shared" si="23"/>
        <v>-1.7587325138146923</v>
      </c>
      <c r="I95" s="737"/>
      <c r="J95" s="740"/>
      <c r="K95" s="742"/>
    </row>
    <row r="96" spans="1:15" s="677" customFormat="1" ht="15" hidden="1" customHeight="1">
      <c r="A96" s="906">
        <v>39234</v>
      </c>
      <c r="B96" s="674">
        <v>2007</v>
      </c>
      <c r="C96" s="667">
        <v>72580.42</v>
      </c>
      <c r="D96" s="662">
        <f t="shared" si="24"/>
        <v>725.47000000000116</v>
      </c>
      <c r="E96" s="661">
        <f t="shared" si="25"/>
        <v>1.0096312084275354</v>
      </c>
      <c r="F96" s="662">
        <f t="shared" si="22"/>
        <v>-894.79000000000815</v>
      </c>
      <c r="G96" s="661">
        <f t="shared" si="23"/>
        <v>-1.2178121028847784</v>
      </c>
      <c r="I96" s="737"/>
      <c r="J96" s="740"/>
      <c r="K96" s="742"/>
    </row>
    <row r="97" spans="1:16" s="411" customFormat="1" ht="15" hidden="1" customHeight="1">
      <c r="A97" s="906">
        <v>39264</v>
      </c>
      <c r="B97" s="674">
        <v>2007</v>
      </c>
      <c r="C97" s="667">
        <v>73777.81</v>
      </c>
      <c r="D97" s="662">
        <f t="shared" si="24"/>
        <v>1197.3899999999994</v>
      </c>
      <c r="E97" s="661">
        <f t="shared" si="25"/>
        <v>1.6497424512010213</v>
      </c>
      <c r="F97" s="662">
        <f t="shared" si="22"/>
        <v>-838.3700000000099</v>
      </c>
      <c r="G97" s="661">
        <f t="shared" si="23"/>
        <v>-1.123576682698058</v>
      </c>
      <c r="I97" s="737"/>
      <c r="J97" s="740"/>
      <c r="K97" s="742"/>
    </row>
    <row r="98" spans="1:16" s="411" customFormat="1" ht="15" hidden="1" customHeight="1">
      <c r="A98" s="906">
        <v>39295</v>
      </c>
      <c r="B98" s="674">
        <v>2007</v>
      </c>
      <c r="C98" s="667">
        <v>73100.72</v>
      </c>
      <c r="D98" s="662">
        <f>C98-C97</f>
        <v>-677.08999999999651</v>
      </c>
      <c r="E98" s="661">
        <f>C98/C97*100-100</f>
        <v>-0.91774206905841993</v>
      </c>
      <c r="F98" s="662">
        <f>C98-C85</f>
        <v>-1140.0899999999965</v>
      </c>
      <c r="G98" s="661">
        <f>C98/C85*100-100</f>
        <v>-1.5356648183121848</v>
      </c>
      <c r="I98" s="737"/>
      <c r="J98" s="740"/>
      <c r="K98" s="742"/>
    </row>
    <row r="99" spans="1:16" s="684" customFormat="1" ht="15" hidden="1" customHeight="1">
      <c r="A99" s="906">
        <v>39326</v>
      </c>
      <c r="B99" s="674">
        <v>2007</v>
      </c>
      <c r="C99" s="667">
        <v>72749.399999999994</v>
      </c>
      <c r="D99" s="662">
        <f>C99-C98</f>
        <v>-351.32000000000698</v>
      </c>
      <c r="E99" s="661">
        <f>C99/C98*100-100</f>
        <v>-0.48059718153255915</v>
      </c>
      <c r="F99" s="662">
        <f>C99-C86</f>
        <v>-215.35000000000582</v>
      </c>
      <c r="G99" s="661">
        <f>C99/C86*100-100</f>
        <v>-0.29514251744849673</v>
      </c>
      <c r="I99" s="747"/>
      <c r="J99" s="747"/>
    </row>
    <row r="100" spans="1:16" ht="15" hidden="1" customHeight="1">
      <c r="A100" s="906">
        <v>39356</v>
      </c>
      <c r="B100" s="674">
        <v>2007</v>
      </c>
      <c r="C100" s="667">
        <v>71448.08</v>
      </c>
      <c r="D100" s="662">
        <f>C100-C99</f>
        <v>-1301.3199999999924</v>
      </c>
      <c r="E100" s="661">
        <f>C100/C99*100-100</f>
        <v>-1.7887707664942809</v>
      </c>
      <c r="F100" s="662">
        <f>C100-C87</f>
        <v>-806.33999999999651</v>
      </c>
      <c r="G100" s="661">
        <f>C100/C87*100-100</f>
        <v>-1.1159732511865599</v>
      </c>
    </row>
    <row r="101" spans="1:16" ht="15" hidden="1" customHeight="1">
      <c r="A101" s="906">
        <v>39387</v>
      </c>
      <c r="B101" s="674">
        <v>2007</v>
      </c>
      <c r="C101" s="667">
        <v>69707.37</v>
      </c>
      <c r="D101" s="662">
        <f>C101-C100</f>
        <v>-1740.7100000000064</v>
      </c>
      <c r="E101" s="661">
        <f>C101/C100*100-100</f>
        <v>-2.4363285899355276</v>
      </c>
      <c r="F101" s="662">
        <f>C101-C88</f>
        <v>-1369.7600000000093</v>
      </c>
      <c r="G101" s="661">
        <f>C101/C88*100-100</f>
        <v>-1.9271459047375856</v>
      </c>
    </row>
    <row r="102" spans="1:16" ht="15" hidden="1" customHeight="1">
      <c r="A102" s="906">
        <v>39417</v>
      </c>
      <c r="B102" s="674">
        <v>2007</v>
      </c>
      <c r="C102" s="667">
        <v>67825.64</v>
      </c>
      <c r="D102" s="662">
        <f>C102-C101</f>
        <v>-1881.7299999999959</v>
      </c>
      <c r="E102" s="661">
        <f>C102/C101*100-100</f>
        <v>-2.6994706585544606</v>
      </c>
      <c r="F102" s="662">
        <f>C102-C89</f>
        <v>-1241.1300000000047</v>
      </c>
      <c r="G102" s="661">
        <f>C102/C89*100-100</f>
        <v>-1.7970002071908198</v>
      </c>
    </row>
    <row r="103" spans="1:16" s="657" customFormat="1" ht="15" hidden="1" customHeight="1">
      <c r="A103" s="669" t="s">
        <v>213</v>
      </c>
      <c r="B103" s="676" t="s">
        <v>213</v>
      </c>
      <c r="C103" s="681"/>
      <c r="D103" s="685"/>
      <c r="E103" s="686"/>
      <c r="F103" s="672"/>
      <c r="G103" s="673"/>
      <c r="H103" s="684"/>
      <c r="I103" s="668"/>
      <c r="J103" s="668"/>
      <c r="K103" s="668"/>
      <c r="L103" s="668"/>
      <c r="M103" s="668"/>
      <c r="N103" s="668"/>
      <c r="O103" s="741"/>
      <c r="P103" s="742"/>
    </row>
    <row r="104" spans="1:16" s="682" customFormat="1" ht="15" hidden="1" customHeight="1">
      <c r="A104" s="906">
        <v>39448</v>
      </c>
      <c r="B104" s="674">
        <v>2008</v>
      </c>
      <c r="C104" s="659">
        <v>66826</v>
      </c>
      <c r="D104" s="662">
        <f>C104-C102</f>
        <v>-999.63999999999942</v>
      </c>
      <c r="E104" s="661">
        <f>C104/C102*100-100</f>
        <v>-1.4738379173421663</v>
      </c>
      <c r="F104" s="662">
        <f t="shared" ref="F104:F110" si="26">C104-C91</f>
        <v>-1619.2100000000064</v>
      </c>
      <c r="G104" s="661">
        <f t="shared" ref="G104:G110" si="27">C104/C91*100-100</f>
        <v>-2.3657024355685508</v>
      </c>
      <c r="I104" s="912"/>
      <c r="J104" s="912"/>
      <c r="K104" s="912"/>
      <c r="L104" s="912"/>
      <c r="M104" s="912"/>
      <c r="N104" s="912"/>
      <c r="O104" s="745"/>
      <c r="P104" s="746"/>
    </row>
    <row r="105" spans="1:16" s="677" customFormat="1" ht="15" hidden="1" customHeight="1">
      <c r="A105" s="906">
        <v>39479</v>
      </c>
      <c r="B105" s="674">
        <v>2008</v>
      </c>
      <c r="C105" s="659">
        <v>68668.600000000006</v>
      </c>
      <c r="D105" s="662">
        <f t="shared" ref="D105:D110" si="28">C105-C104</f>
        <v>1842.6000000000058</v>
      </c>
      <c r="E105" s="661">
        <f t="shared" ref="E105:E110" si="29">C105/C104*100-100</f>
        <v>2.7573100290306343</v>
      </c>
      <c r="F105" s="662">
        <f t="shared" si="26"/>
        <v>-1430.9499999999971</v>
      </c>
      <c r="G105" s="661">
        <f t="shared" si="27"/>
        <v>-2.0413112495016037</v>
      </c>
      <c r="I105" s="668"/>
      <c r="J105" s="668"/>
      <c r="K105" s="668"/>
      <c r="L105" s="668"/>
      <c r="M105" s="668"/>
      <c r="N105" s="668"/>
      <c r="O105" s="741"/>
      <c r="P105" s="742"/>
    </row>
    <row r="106" spans="1:16" s="677" customFormat="1" ht="15" hidden="1" customHeight="1">
      <c r="A106" s="906">
        <v>39508</v>
      </c>
      <c r="B106" s="674">
        <v>2008</v>
      </c>
      <c r="C106" s="659">
        <v>69759</v>
      </c>
      <c r="D106" s="662">
        <f t="shared" si="28"/>
        <v>1090.3999999999942</v>
      </c>
      <c r="E106" s="661">
        <f t="shared" si="29"/>
        <v>1.5879164567211177</v>
      </c>
      <c r="F106" s="662">
        <f t="shared" si="26"/>
        <v>-1102.7599999999948</v>
      </c>
      <c r="G106" s="661">
        <f t="shared" si="27"/>
        <v>-1.5562131112746727</v>
      </c>
      <c r="I106" s="668"/>
      <c r="J106" s="668"/>
      <c r="K106" s="668"/>
      <c r="L106" s="668"/>
      <c r="M106" s="668"/>
      <c r="N106" s="668"/>
      <c r="O106" s="741"/>
      <c r="P106" s="742"/>
    </row>
    <row r="107" spans="1:16" s="677" customFormat="1" ht="15" customHeight="1">
      <c r="A107" s="906">
        <v>39539</v>
      </c>
      <c r="B107" s="674">
        <v>2008</v>
      </c>
      <c r="C107" s="659">
        <v>70101</v>
      </c>
      <c r="D107" s="662">
        <f t="shared" si="28"/>
        <v>342</v>
      </c>
      <c r="E107" s="661">
        <f t="shared" si="29"/>
        <v>0.49025932137789141</v>
      </c>
      <c r="F107" s="662">
        <f t="shared" si="26"/>
        <v>-890.57000000000698</v>
      </c>
      <c r="G107" s="661">
        <f t="shared" si="27"/>
        <v>-1.2544728902319093</v>
      </c>
      <c r="I107" s="668"/>
      <c r="J107" s="668"/>
      <c r="K107" s="668"/>
      <c r="L107" s="668"/>
      <c r="M107" s="668"/>
      <c r="N107" s="668"/>
      <c r="O107" s="741"/>
      <c r="P107" s="742"/>
    </row>
    <row r="108" spans="1:16" s="679" customFormat="1" ht="15" hidden="1" customHeight="1">
      <c r="A108" s="906">
        <v>39569</v>
      </c>
      <c r="B108" s="674">
        <v>2008</v>
      </c>
      <c r="C108" s="659">
        <v>70751</v>
      </c>
      <c r="D108" s="662">
        <f t="shared" si="28"/>
        <v>650</v>
      </c>
      <c r="E108" s="661">
        <f t="shared" si="29"/>
        <v>0.92723356300194837</v>
      </c>
      <c r="F108" s="662">
        <f t="shared" si="26"/>
        <v>-1103.9499999999971</v>
      </c>
      <c r="G108" s="661">
        <f t="shared" si="27"/>
        <v>-1.5363590121487789</v>
      </c>
      <c r="H108" s="677"/>
      <c r="I108" s="668"/>
      <c r="J108" s="668"/>
      <c r="K108" s="668"/>
      <c r="L108" s="668"/>
      <c r="M108" s="668"/>
      <c r="N108" s="668"/>
      <c r="O108" s="911"/>
      <c r="P108" s="910"/>
    </row>
    <row r="109" spans="1:16" s="679" customFormat="1" ht="15" hidden="1" customHeight="1">
      <c r="A109" s="906">
        <v>39600</v>
      </c>
      <c r="B109" s="674">
        <v>2008</v>
      </c>
      <c r="C109" s="659">
        <v>68936</v>
      </c>
      <c r="D109" s="662">
        <f t="shared" si="28"/>
        <v>-1815</v>
      </c>
      <c r="E109" s="661">
        <f t="shared" si="29"/>
        <v>-2.5653347655863428</v>
      </c>
      <c r="F109" s="662">
        <f t="shared" si="26"/>
        <v>-3644.4199999999983</v>
      </c>
      <c r="G109" s="661">
        <f t="shared" si="27"/>
        <v>-5.0212164658181848</v>
      </c>
      <c r="I109" s="668"/>
      <c r="J109" s="668"/>
      <c r="K109" s="668"/>
      <c r="L109" s="668"/>
      <c r="M109" s="668"/>
      <c r="N109" s="668"/>
      <c r="O109" s="911"/>
      <c r="P109" s="910"/>
    </row>
    <row r="110" spans="1:16" s="679" customFormat="1" ht="15" hidden="1" customHeight="1">
      <c r="A110" s="906">
        <v>39630</v>
      </c>
      <c r="B110" s="674">
        <v>2008</v>
      </c>
      <c r="C110" s="659">
        <v>72799.429999999993</v>
      </c>
      <c r="D110" s="662">
        <f t="shared" si="28"/>
        <v>3863.429999999993</v>
      </c>
      <c r="E110" s="661">
        <f t="shared" si="29"/>
        <v>5.6043721712893131</v>
      </c>
      <c r="F110" s="662">
        <f t="shared" si="26"/>
        <v>-978.38000000000466</v>
      </c>
      <c r="G110" s="661">
        <f t="shared" si="27"/>
        <v>-1.326116890701968</v>
      </c>
      <c r="I110" s="668"/>
      <c r="J110" s="668"/>
      <c r="K110" s="668"/>
      <c r="L110" s="668"/>
      <c r="M110" s="668"/>
      <c r="N110" s="668"/>
    </row>
    <row r="111" spans="1:16" s="683" customFormat="1" ht="15" hidden="1" customHeight="1">
      <c r="A111" s="906">
        <v>39661</v>
      </c>
      <c r="B111" s="674">
        <v>2008</v>
      </c>
      <c r="C111" s="659">
        <v>72760.100000000006</v>
      </c>
      <c r="D111" s="662">
        <f>C111-C110</f>
        <v>-39.329999999987194</v>
      </c>
      <c r="E111" s="661">
        <f>C111/C110*100-100</f>
        <v>-5.4025148273808554E-2</v>
      </c>
      <c r="F111" s="662">
        <f>C111-C98</f>
        <v>-340.61999999999534</v>
      </c>
      <c r="G111" s="661">
        <f>C111/C98*100-100</f>
        <v>-0.46595984280318703</v>
      </c>
      <c r="I111" s="668"/>
      <c r="J111" s="668"/>
      <c r="K111" s="668"/>
      <c r="L111" s="668"/>
      <c r="M111" s="668"/>
      <c r="N111" s="668"/>
    </row>
    <row r="112" spans="1:16" s="684" customFormat="1" ht="15" hidden="1" customHeight="1">
      <c r="A112" s="906">
        <v>39692</v>
      </c>
      <c r="B112" s="674">
        <v>2008</v>
      </c>
      <c r="C112" s="659">
        <v>71678.95</v>
      </c>
      <c r="D112" s="662">
        <f>C112-C111</f>
        <v>-1081.1500000000087</v>
      </c>
      <c r="E112" s="661">
        <f>C112/C111*100-100</f>
        <v>-1.4859105471268066</v>
      </c>
      <c r="F112" s="662">
        <f>C112-C99</f>
        <v>-1070.4499999999971</v>
      </c>
      <c r="G112" s="661">
        <f>C112/C99*100-100</f>
        <v>-1.4714210701394137</v>
      </c>
      <c r="H112" s="683"/>
      <c r="I112" s="668"/>
      <c r="J112" s="668"/>
      <c r="K112" s="668"/>
      <c r="L112" s="668"/>
      <c r="M112" s="668"/>
      <c r="N112" s="668"/>
    </row>
    <row r="113" spans="1:14" s="684" customFormat="1" ht="15" hidden="1" customHeight="1">
      <c r="A113" s="906">
        <v>39722</v>
      </c>
      <c r="B113" s="674">
        <v>2008</v>
      </c>
      <c r="C113" s="659">
        <v>69149.039999999994</v>
      </c>
      <c r="D113" s="662">
        <f>C113-C112</f>
        <v>-2529.9100000000035</v>
      </c>
      <c r="E113" s="661">
        <f>C113/C112*100-100</f>
        <v>-3.5295020365114169</v>
      </c>
      <c r="F113" s="662">
        <f>C113-C100</f>
        <v>-2299.0400000000081</v>
      </c>
      <c r="G113" s="661">
        <f>C113/C100*100-100</f>
        <v>-3.2177771607018855</v>
      </c>
      <c r="H113" s="683"/>
      <c r="I113" s="668"/>
      <c r="J113" s="668"/>
      <c r="K113" s="668"/>
      <c r="L113" s="668"/>
      <c r="M113" s="668"/>
      <c r="N113" s="668"/>
    </row>
    <row r="114" spans="1:14" s="684" customFormat="1" ht="15" hidden="1" customHeight="1">
      <c r="A114" s="906">
        <v>39753</v>
      </c>
      <c r="B114" s="674">
        <v>2008</v>
      </c>
      <c r="C114" s="659">
        <v>68906.100000000006</v>
      </c>
      <c r="D114" s="662">
        <f>C114-C113</f>
        <v>-242.93999999998778</v>
      </c>
      <c r="E114" s="661">
        <f>C114/C113*100-100</f>
        <v>-0.35132808785196801</v>
      </c>
      <c r="F114" s="662">
        <f>C114-C101</f>
        <v>-801.26999999998952</v>
      </c>
      <c r="G114" s="661">
        <f>C114/C101*100-100</f>
        <v>-1.1494767339522127</v>
      </c>
      <c r="I114" s="668"/>
      <c r="J114" s="668"/>
      <c r="K114" s="668"/>
      <c r="L114" s="668"/>
      <c r="M114" s="668"/>
      <c r="N114" s="668"/>
    </row>
    <row r="115" spans="1:14" s="684" customFormat="1" ht="15" hidden="1" customHeight="1">
      <c r="A115" s="906">
        <v>39783</v>
      </c>
      <c r="B115" s="674">
        <v>2008</v>
      </c>
      <c r="C115" s="659">
        <v>66137.679999999993</v>
      </c>
      <c r="D115" s="662">
        <f>C115-C114</f>
        <v>-2768.4200000000128</v>
      </c>
      <c r="E115" s="661">
        <f>C115/C114*100-100</f>
        <v>-4.0176704239537742</v>
      </c>
      <c r="F115" s="662">
        <f>C115-C102</f>
        <v>-1687.9600000000064</v>
      </c>
      <c r="G115" s="661">
        <f>C115/C102*100-100</f>
        <v>-2.4886753740915708</v>
      </c>
      <c r="I115" s="668"/>
      <c r="J115" s="668"/>
      <c r="K115" s="668"/>
      <c r="L115" s="668"/>
      <c r="M115" s="668"/>
      <c r="N115" s="668"/>
    </row>
    <row r="116" spans="1:14" s="684" customFormat="1" ht="15" hidden="1" customHeight="1">
      <c r="A116" s="669" t="s">
        <v>214</v>
      </c>
      <c r="B116" s="676" t="s">
        <v>214</v>
      </c>
      <c r="C116" s="681"/>
      <c r="D116" s="685"/>
      <c r="E116" s="686"/>
      <c r="F116" s="685"/>
      <c r="G116" s="686"/>
      <c r="H116" s="913"/>
      <c r="I116" s="747"/>
    </row>
    <row r="117" spans="1:14" s="411" customFormat="1" ht="15" hidden="1" customHeight="1">
      <c r="A117" s="906">
        <v>39814</v>
      </c>
      <c r="B117" s="674">
        <v>2009</v>
      </c>
      <c r="C117" s="659">
        <v>63684.75</v>
      </c>
      <c r="D117" s="662">
        <f>C117-C115</f>
        <v>-2452.929999999993</v>
      </c>
      <c r="E117" s="661">
        <f>C117/C115*100-100</f>
        <v>-3.7088237748889838</v>
      </c>
      <c r="F117" s="662">
        <f t="shared" ref="F117:F128" si="30">C117-C104</f>
        <v>-3141.25</v>
      </c>
      <c r="G117" s="661">
        <f t="shared" ref="G117:G128" si="31">C117/C104*100-100</f>
        <v>-4.7006404692784258</v>
      </c>
    </row>
    <row r="118" spans="1:14" s="411" customFormat="1" ht="15" hidden="1" customHeight="1">
      <c r="A118" s="906">
        <v>39845</v>
      </c>
      <c r="B118" s="674">
        <v>2009</v>
      </c>
      <c r="C118" s="659">
        <v>65443.3</v>
      </c>
      <c r="D118" s="662">
        <f t="shared" ref="D118:D124" si="32">C118-C117</f>
        <v>1758.5500000000029</v>
      </c>
      <c r="E118" s="661">
        <f t="shared" ref="E118:E124" si="33">C118/C117*100-100</f>
        <v>2.7613361126486353</v>
      </c>
      <c r="F118" s="662">
        <f t="shared" si="30"/>
        <v>-3225.3000000000029</v>
      </c>
      <c r="G118" s="661">
        <f t="shared" si="31"/>
        <v>-4.6969065919503237</v>
      </c>
    </row>
    <row r="119" spans="1:14" s="411" customFormat="1" ht="15" hidden="1" customHeight="1">
      <c r="A119" s="906">
        <v>39873</v>
      </c>
      <c r="B119" s="674">
        <v>2009</v>
      </c>
      <c r="C119" s="659">
        <v>67329.13</v>
      </c>
      <c r="D119" s="662">
        <f t="shared" si="32"/>
        <v>1885.8300000000017</v>
      </c>
      <c r="E119" s="661">
        <f t="shared" si="33"/>
        <v>2.8816242457211132</v>
      </c>
      <c r="F119" s="662">
        <f t="shared" si="30"/>
        <v>-2429.8699999999953</v>
      </c>
      <c r="G119" s="661">
        <f t="shared" si="31"/>
        <v>-3.4832351381183742</v>
      </c>
    </row>
    <row r="120" spans="1:14" s="411" customFormat="1" ht="15" customHeight="1">
      <c r="A120" s="906">
        <v>39904</v>
      </c>
      <c r="B120" s="674">
        <v>2009</v>
      </c>
      <c r="C120" s="659">
        <v>67707.75</v>
      </c>
      <c r="D120" s="662">
        <f t="shared" si="32"/>
        <v>378.61999999999534</v>
      </c>
      <c r="E120" s="661">
        <f t="shared" si="33"/>
        <v>0.56234203531219862</v>
      </c>
      <c r="F120" s="662">
        <f t="shared" si="30"/>
        <v>-2393.25</v>
      </c>
      <c r="G120" s="661">
        <f t="shared" si="31"/>
        <v>-3.4140026533145118</v>
      </c>
    </row>
    <row r="121" spans="1:14" s="684" customFormat="1" ht="15" hidden="1" customHeight="1">
      <c r="A121" s="906">
        <v>39934</v>
      </c>
      <c r="B121" s="674">
        <v>2009</v>
      </c>
      <c r="C121" s="659">
        <v>67869.100000000006</v>
      </c>
      <c r="D121" s="662">
        <f t="shared" si="32"/>
        <v>161.35000000000582</v>
      </c>
      <c r="E121" s="661">
        <f t="shared" si="33"/>
        <v>0.23830359153865288</v>
      </c>
      <c r="F121" s="662">
        <f t="shared" si="30"/>
        <v>-2881.8999999999942</v>
      </c>
      <c r="G121" s="661">
        <f t="shared" si="31"/>
        <v>-4.0732993173241283</v>
      </c>
    </row>
    <row r="122" spans="1:14" s="684" customFormat="1" ht="15" hidden="1" customHeight="1">
      <c r="A122" s="906">
        <v>39965</v>
      </c>
      <c r="B122" s="674">
        <v>2009</v>
      </c>
      <c r="C122" s="659">
        <v>68309.63</v>
      </c>
      <c r="D122" s="662">
        <f t="shared" si="32"/>
        <v>440.52999999999884</v>
      </c>
      <c r="E122" s="661">
        <f t="shared" si="33"/>
        <v>0.64908772917277702</v>
      </c>
      <c r="F122" s="662">
        <f t="shared" si="30"/>
        <v>-626.36999999999534</v>
      </c>
      <c r="G122" s="661">
        <f t="shared" si="31"/>
        <v>-0.90862539166762701</v>
      </c>
    </row>
    <row r="123" spans="1:14" s="684" customFormat="1" ht="15" hidden="1" customHeight="1">
      <c r="A123" s="906">
        <v>39995</v>
      </c>
      <c r="B123" s="674">
        <v>2009</v>
      </c>
      <c r="C123" s="659">
        <v>69968.039999999994</v>
      </c>
      <c r="D123" s="662">
        <f t="shared" si="32"/>
        <v>1658.4099999999889</v>
      </c>
      <c r="E123" s="661">
        <f t="shared" si="33"/>
        <v>2.4277836082555098</v>
      </c>
      <c r="F123" s="662">
        <f t="shared" si="30"/>
        <v>-2831.3899999999994</v>
      </c>
      <c r="G123" s="661">
        <f t="shared" si="31"/>
        <v>-3.8893024299778176</v>
      </c>
      <c r="H123" s="914"/>
    </row>
    <row r="124" spans="1:14" s="684" customFormat="1" ht="15" hidden="1" customHeight="1">
      <c r="A124" s="906">
        <v>40026</v>
      </c>
      <c r="B124" s="674">
        <v>2009</v>
      </c>
      <c r="C124" s="659">
        <v>69872.38</v>
      </c>
      <c r="D124" s="662">
        <f t="shared" si="32"/>
        <v>-95.659999999988941</v>
      </c>
      <c r="E124" s="661">
        <f t="shared" si="33"/>
        <v>-0.13671956510428629</v>
      </c>
      <c r="F124" s="662">
        <f t="shared" si="30"/>
        <v>-2887.7200000000012</v>
      </c>
      <c r="G124" s="661">
        <f t="shared" si="31"/>
        <v>-3.968823572260078</v>
      </c>
    </row>
    <row r="125" spans="1:14" ht="15" hidden="1" customHeight="1">
      <c r="A125" s="906">
        <v>40057</v>
      </c>
      <c r="B125" s="674">
        <v>2009</v>
      </c>
      <c r="C125" s="659">
        <v>68374</v>
      </c>
      <c r="D125" s="662">
        <f>C125-C124</f>
        <v>-1498.3800000000047</v>
      </c>
      <c r="E125" s="661">
        <f>C125/C124*100-100</f>
        <v>-2.1444525004014565</v>
      </c>
      <c r="F125" s="662">
        <f t="shared" si="30"/>
        <v>-3304.9499999999971</v>
      </c>
      <c r="G125" s="661">
        <f t="shared" si="31"/>
        <v>-4.6107678753664771</v>
      </c>
    </row>
    <row r="126" spans="1:14" ht="15" hidden="1" customHeight="1">
      <c r="A126" s="906">
        <v>40087</v>
      </c>
      <c r="B126" s="674">
        <v>2009</v>
      </c>
      <c r="C126" s="659">
        <v>66404.09</v>
      </c>
      <c r="D126" s="662">
        <f>C126-C125</f>
        <v>-1969.9100000000035</v>
      </c>
      <c r="E126" s="661">
        <f>C126/C125*100-100</f>
        <v>-2.8810805276859668</v>
      </c>
      <c r="F126" s="662">
        <f t="shared" si="30"/>
        <v>-2744.9499999999971</v>
      </c>
      <c r="G126" s="661">
        <f t="shared" si="31"/>
        <v>-3.9696140394718356</v>
      </c>
    </row>
    <row r="127" spans="1:14" s="684" customFormat="1" ht="15" hidden="1" customHeight="1">
      <c r="A127" s="906">
        <v>40118</v>
      </c>
      <c r="B127" s="674">
        <v>2009</v>
      </c>
      <c r="C127" s="659">
        <v>65654.710000000006</v>
      </c>
      <c r="D127" s="662">
        <f>C127-C126</f>
        <v>-749.3799999999901</v>
      </c>
      <c r="E127" s="661">
        <f>C127/C126*100-100</f>
        <v>-1.1285148249151433</v>
      </c>
      <c r="F127" s="662">
        <f t="shared" si="30"/>
        <v>-3251.3899999999994</v>
      </c>
      <c r="G127" s="661">
        <f t="shared" si="31"/>
        <v>-4.7185807932824559</v>
      </c>
    </row>
    <row r="128" spans="1:14" s="684" customFormat="1" ht="15" hidden="1" customHeight="1">
      <c r="A128" s="906">
        <v>40148</v>
      </c>
      <c r="B128" s="674">
        <v>2009</v>
      </c>
      <c r="C128" s="659">
        <v>63529.94</v>
      </c>
      <c r="D128" s="662">
        <f>C128-C127</f>
        <v>-2124.7700000000041</v>
      </c>
      <c r="E128" s="661">
        <f>C128/C127*100-100</f>
        <v>-3.2362796210660321</v>
      </c>
      <c r="F128" s="662">
        <f t="shared" si="30"/>
        <v>-2607.7399999999907</v>
      </c>
      <c r="G128" s="661">
        <f t="shared" si="31"/>
        <v>-3.9428960919100717</v>
      </c>
    </row>
    <row r="129" spans="1:9" s="684" customFormat="1" ht="15" hidden="1" customHeight="1">
      <c r="A129" s="669" t="s">
        <v>215</v>
      </c>
      <c r="B129" s="676" t="s">
        <v>215</v>
      </c>
      <c r="C129" s="681"/>
      <c r="D129" s="685"/>
      <c r="E129" s="686"/>
      <c r="F129" s="685"/>
      <c r="G129" s="686"/>
      <c r="H129" s="913"/>
      <c r="I129" s="747"/>
    </row>
    <row r="130" spans="1:9" s="411" customFormat="1" ht="15" hidden="1" customHeight="1">
      <c r="A130" s="906">
        <v>40179</v>
      </c>
      <c r="B130" s="674">
        <v>2010</v>
      </c>
      <c r="C130" s="659">
        <v>62620.31</v>
      </c>
      <c r="D130" s="662">
        <f>C130-C128</f>
        <v>-909.63000000000466</v>
      </c>
      <c r="E130" s="661">
        <f>C130/C128*100-100</f>
        <v>-1.4318130947392831</v>
      </c>
      <c r="F130" s="662">
        <f t="shared" ref="F130:F141" si="34">C130-C117</f>
        <v>-1064.4400000000023</v>
      </c>
      <c r="G130" s="661">
        <f t="shared" ref="G130:G141" si="35">C130/C117*100-100</f>
        <v>-1.6714205520159879</v>
      </c>
    </row>
    <row r="131" spans="1:9" s="411" customFormat="1" ht="15" hidden="1" customHeight="1">
      <c r="A131" s="906">
        <v>40210</v>
      </c>
      <c r="B131" s="674">
        <v>2010</v>
      </c>
      <c r="C131" s="659">
        <v>63787.8</v>
      </c>
      <c r="D131" s="662">
        <f t="shared" ref="D131:D136" si="36">C131-C130</f>
        <v>1167.4900000000052</v>
      </c>
      <c r="E131" s="661">
        <f t="shared" ref="E131:E136" si="37">C131/C130*100-100</f>
        <v>1.8643951139814021</v>
      </c>
      <c r="F131" s="662">
        <f t="shared" si="34"/>
        <v>-1655.5</v>
      </c>
      <c r="G131" s="661">
        <f t="shared" si="35"/>
        <v>-2.5296707225949717</v>
      </c>
    </row>
    <row r="132" spans="1:9" s="411" customFormat="1" ht="15" hidden="1" customHeight="1">
      <c r="A132" s="906">
        <v>40238</v>
      </c>
      <c r="B132" s="674">
        <v>2010</v>
      </c>
      <c r="C132" s="659">
        <v>65465.43</v>
      </c>
      <c r="D132" s="662">
        <f t="shared" si="36"/>
        <v>1677.6299999999974</v>
      </c>
      <c r="E132" s="661">
        <f t="shared" si="37"/>
        <v>2.6300170251991801</v>
      </c>
      <c r="F132" s="662">
        <f t="shared" si="34"/>
        <v>-1863.7000000000044</v>
      </c>
      <c r="G132" s="661">
        <f t="shared" si="35"/>
        <v>-2.768044084336168</v>
      </c>
    </row>
    <row r="133" spans="1:9" s="411" customFormat="1" ht="15" customHeight="1">
      <c r="A133" s="906">
        <v>40269</v>
      </c>
      <c r="B133" s="674">
        <v>2010</v>
      </c>
      <c r="C133" s="659">
        <v>66113</v>
      </c>
      <c r="D133" s="662">
        <f t="shared" si="36"/>
        <v>647.56999999999971</v>
      </c>
      <c r="E133" s="661">
        <f t="shared" si="37"/>
        <v>0.98917856340361254</v>
      </c>
      <c r="F133" s="662">
        <f t="shared" si="34"/>
        <v>-1594.75</v>
      </c>
      <c r="G133" s="661">
        <f t="shared" si="35"/>
        <v>-2.3553433691121057</v>
      </c>
    </row>
    <row r="134" spans="1:9" s="684" customFormat="1" ht="15" hidden="1" customHeight="1">
      <c r="A134" s="906">
        <v>40299</v>
      </c>
      <c r="B134" s="674">
        <v>2010</v>
      </c>
      <c r="C134" s="659">
        <v>65962.039999999994</v>
      </c>
      <c r="D134" s="662">
        <f t="shared" si="36"/>
        <v>-150.9600000000064</v>
      </c>
      <c r="E134" s="661">
        <f t="shared" si="37"/>
        <v>-0.2283363332476398</v>
      </c>
      <c r="F134" s="662">
        <f t="shared" si="34"/>
        <v>-1907.0600000000122</v>
      </c>
      <c r="G134" s="661">
        <f t="shared" si="35"/>
        <v>-2.8099090749693261</v>
      </c>
    </row>
    <row r="135" spans="1:9" s="684" customFormat="1" ht="15" hidden="1" customHeight="1">
      <c r="A135" s="906">
        <v>40330</v>
      </c>
      <c r="B135" s="674">
        <v>2010</v>
      </c>
      <c r="C135" s="659">
        <v>66003.09</v>
      </c>
      <c r="D135" s="662">
        <f t="shared" si="36"/>
        <v>41.05000000000291</v>
      </c>
      <c r="E135" s="661">
        <f t="shared" si="37"/>
        <v>6.2232762964882227E-2</v>
      </c>
      <c r="F135" s="662">
        <f t="shared" si="34"/>
        <v>-2306.5400000000081</v>
      </c>
      <c r="G135" s="661">
        <f t="shared" si="35"/>
        <v>-3.3765956571569831</v>
      </c>
    </row>
    <row r="136" spans="1:9" s="684" customFormat="1" ht="15" hidden="1" customHeight="1">
      <c r="A136" s="906">
        <v>40360</v>
      </c>
      <c r="B136" s="674">
        <v>2010</v>
      </c>
      <c r="C136" s="659">
        <v>67800.039999999994</v>
      </c>
      <c r="D136" s="662">
        <f t="shared" si="36"/>
        <v>1796.9499999999971</v>
      </c>
      <c r="E136" s="661">
        <f t="shared" si="37"/>
        <v>2.7225240515254683</v>
      </c>
      <c r="F136" s="662">
        <f t="shared" si="34"/>
        <v>-2168</v>
      </c>
      <c r="G136" s="661">
        <f t="shared" si="35"/>
        <v>-3.0985575699991017</v>
      </c>
    </row>
    <row r="137" spans="1:9" s="684" customFormat="1" ht="15" hidden="1" customHeight="1">
      <c r="A137" s="906">
        <v>40391</v>
      </c>
      <c r="B137" s="674">
        <v>2010</v>
      </c>
      <c r="C137" s="659">
        <v>67391.95</v>
      </c>
      <c r="D137" s="662">
        <f>C137-C136</f>
        <v>-408.08999999999651</v>
      </c>
      <c r="E137" s="661">
        <f>C137/C136*100-100</f>
        <v>-0.6019022997626422</v>
      </c>
      <c r="F137" s="662">
        <f t="shared" si="34"/>
        <v>-2480.4300000000076</v>
      </c>
      <c r="G137" s="661">
        <f t="shared" si="35"/>
        <v>-3.5499434826751468</v>
      </c>
    </row>
    <row r="138" spans="1:9" s="684" customFormat="1" ht="15" hidden="1" customHeight="1">
      <c r="A138" s="906">
        <v>40422</v>
      </c>
      <c r="B138" s="674">
        <v>2010</v>
      </c>
      <c r="C138" s="659">
        <v>66472.539999999994</v>
      </c>
      <c r="D138" s="662">
        <f>C138-C137</f>
        <v>-919.41000000000349</v>
      </c>
      <c r="E138" s="661">
        <f>C138/C137*100-100</f>
        <v>-1.3642727358386395</v>
      </c>
      <c r="F138" s="662">
        <f t="shared" si="34"/>
        <v>-1901.4600000000064</v>
      </c>
      <c r="G138" s="661">
        <f t="shared" si="35"/>
        <v>-2.7809693743235897</v>
      </c>
    </row>
    <row r="139" spans="1:9" ht="15" hidden="1" customHeight="1">
      <c r="A139" s="906">
        <v>40452</v>
      </c>
      <c r="B139" s="674">
        <v>2010</v>
      </c>
      <c r="C139" s="659">
        <v>64728.4</v>
      </c>
      <c r="D139" s="662">
        <f>C139-C138</f>
        <v>-1744.1399999999921</v>
      </c>
      <c r="E139" s="661">
        <f>C139/C138*100-100</f>
        <v>-2.6238503899504906</v>
      </c>
      <c r="F139" s="662">
        <f t="shared" si="34"/>
        <v>-1675.6899999999951</v>
      </c>
      <c r="G139" s="661">
        <f t="shared" si="35"/>
        <v>-2.5234740811898746</v>
      </c>
    </row>
    <row r="140" spans="1:9" s="684" customFormat="1" ht="15" hidden="1" customHeight="1">
      <c r="A140" s="906">
        <v>40483</v>
      </c>
      <c r="B140" s="674">
        <v>2010</v>
      </c>
      <c r="C140" s="659">
        <v>63907.38</v>
      </c>
      <c r="D140" s="662">
        <f>C140-C139</f>
        <v>-821.02000000000407</v>
      </c>
      <c r="E140" s="661">
        <f>C140/C139*100-100</f>
        <v>-1.2684076850347026</v>
      </c>
      <c r="F140" s="662">
        <f t="shared" si="34"/>
        <v>-1747.330000000009</v>
      </c>
      <c r="G140" s="661">
        <f t="shared" si="35"/>
        <v>-2.6613932191612832</v>
      </c>
    </row>
    <row r="141" spans="1:9" s="684" customFormat="1" ht="15" hidden="1" customHeight="1">
      <c r="A141" s="906">
        <v>40513</v>
      </c>
      <c r="B141" s="674">
        <v>2010</v>
      </c>
      <c r="C141" s="659">
        <v>61344.42</v>
      </c>
      <c r="D141" s="662">
        <f>C141-C140</f>
        <v>-2562.9599999999991</v>
      </c>
      <c r="E141" s="661">
        <f>C141/C140*100-100</f>
        <v>-4.0104288424904837</v>
      </c>
      <c r="F141" s="662">
        <f t="shared" si="34"/>
        <v>-2185.5200000000041</v>
      </c>
      <c r="G141" s="661">
        <f t="shared" si="35"/>
        <v>-3.4401417662286491</v>
      </c>
    </row>
    <row r="142" spans="1:9" s="684" customFormat="1" ht="15" hidden="1" customHeight="1">
      <c r="A142" s="669" t="s">
        <v>216</v>
      </c>
      <c r="B142" s="676" t="s">
        <v>216</v>
      </c>
      <c r="C142" s="681"/>
      <c r="D142" s="685"/>
      <c r="E142" s="686"/>
      <c r="F142" s="685"/>
      <c r="G142" s="686"/>
      <c r="H142" s="913"/>
      <c r="I142" s="747"/>
    </row>
    <row r="143" spans="1:9" s="411" customFormat="1" ht="15" hidden="1" customHeight="1">
      <c r="A143" s="906">
        <v>40544</v>
      </c>
      <c r="B143" s="674">
        <v>2011</v>
      </c>
      <c r="C143" s="659">
        <v>60507.8</v>
      </c>
      <c r="D143" s="662">
        <f>C143-C141</f>
        <v>-836.61999999999534</v>
      </c>
      <c r="E143" s="661">
        <f>C143/C141*100-100</f>
        <v>-1.3638078247377621</v>
      </c>
      <c r="F143" s="662">
        <f t="shared" ref="F143:F154" si="38">C143-C130</f>
        <v>-2112.5099999999948</v>
      </c>
      <c r="G143" s="661">
        <f t="shared" ref="G143:G154" si="39">C143/C130*100-100</f>
        <v>-3.3735221048889628</v>
      </c>
    </row>
    <row r="144" spans="1:9" s="411" customFormat="1" ht="14.5" hidden="1" customHeight="1">
      <c r="A144" s="906">
        <v>40575</v>
      </c>
      <c r="B144" s="674">
        <v>2011</v>
      </c>
      <c r="C144" s="659">
        <v>61786.8</v>
      </c>
      <c r="D144" s="662">
        <f t="shared" ref="D144:D149" si="40">C144-C143</f>
        <v>1279</v>
      </c>
      <c r="E144" s="661">
        <f t="shared" ref="E144:E149" si="41">C144/C143*100-100</f>
        <v>2.1137770667583311</v>
      </c>
      <c r="F144" s="662">
        <f t="shared" si="38"/>
        <v>-2001</v>
      </c>
      <c r="G144" s="661">
        <f t="shared" si="39"/>
        <v>-3.1369634945867375</v>
      </c>
    </row>
    <row r="145" spans="1:9" s="411" customFormat="1" ht="14.5" hidden="1" customHeight="1">
      <c r="A145" s="906">
        <v>40603</v>
      </c>
      <c r="B145" s="674">
        <v>2011</v>
      </c>
      <c r="C145" s="659">
        <v>63374.34</v>
      </c>
      <c r="D145" s="662">
        <f t="shared" si="40"/>
        <v>1587.5399999999936</v>
      </c>
      <c r="E145" s="661">
        <f t="shared" si="41"/>
        <v>2.5693837518693243</v>
      </c>
      <c r="F145" s="662">
        <f t="shared" si="38"/>
        <v>-2091.0900000000038</v>
      </c>
      <c r="G145" s="661">
        <f t="shared" si="39"/>
        <v>-3.1941896662101072</v>
      </c>
    </row>
    <row r="146" spans="1:9" s="411" customFormat="1" ht="14.5" customHeight="1">
      <c r="A146" s="906">
        <v>40634</v>
      </c>
      <c r="B146" s="674">
        <v>2011</v>
      </c>
      <c r="C146" s="659">
        <v>63724.42</v>
      </c>
      <c r="D146" s="662">
        <f t="shared" si="40"/>
        <v>350.08000000000175</v>
      </c>
      <c r="E146" s="661">
        <f t="shared" si="41"/>
        <v>0.55240023012468953</v>
      </c>
      <c r="F146" s="662">
        <f t="shared" si="38"/>
        <v>-2388.5800000000017</v>
      </c>
      <c r="G146" s="661">
        <f t="shared" si="39"/>
        <v>-3.6128749262626059</v>
      </c>
    </row>
    <row r="147" spans="1:9" s="411" customFormat="1" ht="14.5" hidden="1" customHeight="1">
      <c r="A147" s="906">
        <v>40664</v>
      </c>
      <c r="B147" s="674">
        <v>2011</v>
      </c>
      <c r="C147" s="659">
        <v>63895.68</v>
      </c>
      <c r="D147" s="662">
        <f t="shared" si="40"/>
        <v>171.26000000000204</v>
      </c>
      <c r="E147" s="661">
        <f t="shared" si="41"/>
        <v>0.2687509749009962</v>
      </c>
      <c r="F147" s="662">
        <f t="shared" si="38"/>
        <v>-2066.3599999999933</v>
      </c>
      <c r="G147" s="661">
        <f t="shared" si="39"/>
        <v>-3.1326502333766371</v>
      </c>
    </row>
    <row r="148" spans="1:9" s="684" customFormat="1" ht="14.5" hidden="1" customHeight="1">
      <c r="A148" s="906">
        <v>40695</v>
      </c>
      <c r="B148" s="674">
        <v>2011</v>
      </c>
      <c r="C148" s="659">
        <v>64697.68</v>
      </c>
      <c r="D148" s="662">
        <f t="shared" si="40"/>
        <v>802</v>
      </c>
      <c r="E148" s="661">
        <f t="shared" si="41"/>
        <v>1.2551709286136514</v>
      </c>
      <c r="F148" s="662">
        <f t="shared" si="38"/>
        <v>-1305.4099999999962</v>
      </c>
      <c r="G148" s="661">
        <f t="shared" si="39"/>
        <v>-1.977801342331091</v>
      </c>
    </row>
    <row r="149" spans="1:9" s="684" customFormat="1" ht="14.5" hidden="1" customHeight="1">
      <c r="A149" s="906">
        <v>40725</v>
      </c>
      <c r="B149" s="674">
        <v>2011</v>
      </c>
      <c r="C149" s="659">
        <v>66170.14</v>
      </c>
      <c r="D149" s="662">
        <f t="shared" si="40"/>
        <v>1472.4599999999991</v>
      </c>
      <c r="E149" s="661">
        <f t="shared" si="41"/>
        <v>2.275908502437801</v>
      </c>
      <c r="F149" s="662">
        <f t="shared" si="38"/>
        <v>-1629.8999999999942</v>
      </c>
      <c r="G149" s="661">
        <f t="shared" si="39"/>
        <v>-2.4039808826071436</v>
      </c>
    </row>
    <row r="150" spans="1:9" s="684" customFormat="1" ht="14.5" hidden="1" customHeight="1">
      <c r="A150" s="906">
        <v>40756</v>
      </c>
      <c r="B150" s="674">
        <v>2011</v>
      </c>
      <c r="C150" s="659">
        <v>66131.77</v>
      </c>
      <c r="D150" s="662">
        <f>C150-C149</f>
        <v>-38.369999999995343</v>
      </c>
      <c r="E150" s="661">
        <f>C150/C149*100-100</f>
        <v>-5.7986880487163717E-2</v>
      </c>
      <c r="F150" s="662">
        <f t="shared" si="38"/>
        <v>-1260.179999999993</v>
      </c>
      <c r="G150" s="661">
        <f t="shared" si="39"/>
        <v>-1.8699266010257816</v>
      </c>
    </row>
    <row r="151" spans="1:9" s="684" customFormat="1" ht="14.5" hidden="1" customHeight="1">
      <c r="A151" s="906">
        <v>40787</v>
      </c>
      <c r="B151" s="674">
        <v>2011</v>
      </c>
      <c r="C151" s="659">
        <v>64737.77</v>
      </c>
      <c r="D151" s="662">
        <f>C151-C150</f>
        <v>-1394.0000000000073</v>
      </c>
      <c r="E151" s="661">
        <f>C151/C150*100-100</f>
        <v>-2.1079127324128848</v>
      </c>
      <c r="F151" s="662">
        <f t="shared" si="38"/>
        <v>-1734.7699999999968</v>
      </c>
      <c r="G151" s="661">
        <f t="shared" si="39"/>
        <v>-2.6097543436733446</v>
      </c>
    </row>
    <row r="152" spans="1:9" ht="14.5" hidden="1" customHeight="1">
      <c r="A152" s="906">
        <v>40817</v>
      </c>
      <c r="B152" s="674">
        <v>2011</v>
      </c>
      <c r="C152" s="659">
        <v>63509.9</v>
      </c>
      <c r="D152" s="662">
        <f>C152-C151</f>
        <v>-1227.8699999999953</v>
      </c>
      <c r="E152" s="661">
        <f>C152/C151*100-100</f>
        <v>-1.8966825703140415</v>
      </c>
      <c r="F152" s="662">
        <f t="shared" si="38"/>
        <v>-1218.5</v>
      </c>
      <c r="G152" s="661">
        <f t="shared" si="39"/>
        <v>-1.8824812601578316</v>
      </c>
    </row>
    <row r="153" spans="1:9" s="684" customFormat="1" ht="14.5" hidden="1" customHeight="1">
      <c r="A153" s="906">
        <v>40848</v>
      </c>
      <c r="B153" s="674">
        <v>2011</v>
      </c>
      <c r="C153" s="659">
        <v>62734</v>
      </c>
      <c r="D153" s="662">
        <f>C153-C152</f>
        <v>-775.90000000000146</v>
      </c>
      <c r="E153" s="661">
        <f>C153/C152*100-100</f>
        <v>-1.2216992941257985</v>
      </c>
      <c r="F153" s="662">
        <f t="shared" si="38"/>
        <v>-1173.3799999999974</v>
      </c>
      <c r="G153" s="661">
        <f t="shared" si="39"/>
        <v>-1.8360633779697935</v>
      </c>
    </row>
    <row r="154" spans="1:9" s="684" customFormat="1" ht="14.5" hidden="1" customHeight="1">
      <c r="A154" s="906">
        <v>40878</v>
      </c>
      <c r="B154" s="674">
        <v>2011</v>
      </c>
      <c r="C154" s="659">
        <v>60034.75</v>
      </c>
      <c r="D154" s="662">
        <f>C154-C153</f>
        <v>-2699.25</v>
      </c>
      <c r="E154" s="661">
        <f>C154/C153*100-100</f>
        <v>-4.3026907259221474</v>
      </c>
      <c r="F154" s="662">
        <f t="shared" si="38"/>
        <v>-1309.6699999999983</v>
      </c>
      <c r="G154" s="661">
        <f t="shared" si="39"/>
        <v>-2.1349456071147159</v>
      </c>
    </row>
    <row r="155" spans="1:9" s="684" customFormat="1" ht="14.5" hidden="1" customHeight="1">
      <c r="A155" s="669" t="s">
        <v>217</v>
      </c>
      <c r="B155" s="676" t="s">
        <v>217</v>
      </c>
      <c r="C155" s="681"/>
      <c r="D155" s="685"/>
      <c r="E155" s="686"/>
      <c r="F155" s="685"/>
      <c r="G155" s="686"/>
      <c r="H155" s="913"/>
      <c r="I155" s="747"/>
    </row>
    <row r="156" spans="1:9" s="411" customFormat="1" ht="15" hidden="1" customHeight="1">
      <c r="A156" s="906">
        <v>40909</v>
      </c>
      <c r="B156" s="674">
        <v>2012</v>
      </c>
      <c r="C156" s="659">
        <v>59049.66</v>
      </c>
      <c r="D156" s="662">
        <f>C156-C154</f>
        <v>-985.08999999999651</v>
      </c>
      <c r="E156" s="661">
        <f>C156/C154*100-100</f>
        <v>-1.6408663315829557</v>
      </c>
      <c r="F156" s="662">
        <f t="shared" ref="F156:F167" si="42">C156-C143</f>
        <v>-1458.1399999999994</v>
      </c>
      <c r="G156" s="661">
        <f t="shared" ref="G156:G167" si="43">C156/C143*100-100</f>
        <v>-2.4098380704636497</v>
      </c>
    </row>
    <row r="157" spans="1:9" s="411" customFormat="1" ht="15" hidden="1" customHeight="1">
      <c r="A157" s="906">
        <v>40940</v>
      </c>
      <c r="B157" s="674">
        <v>2012</v>
      </c>
      <c r="C157" s="659">
        <v>61140.28</v>
      </c>
      <c r="D157" s="662">
        <f t="shared" ref="D157:D162" si="44">C157-C156</f>
        <v>2090.6199999999953</v>
      </c>
      <c r="E157" s="661">
        <f t="shared" ref="E157:E162" si="45">C157/C156*100-100</f>
        <v>3.5404437553069812</v>
      </c>
      <c r="F157" s="662">
        <f t="shared" si="42"/>
        <v>-646.52000000000407</v>
      </c>
      <c r="G157" s="661">
        <f t="shared" si="43"/>
        <v>-1.0463723643237728</v>
      </c>
    </row>
    <row r="158" spans="1:9" s="411" customFormat="1" ht="15" hidden="1" customHeight="1">
      <c r="A158" s="906">
        <v>40969</v>
      </c>
      <c r="B158" s="674">
        <v>2012</v>
      </c>
      <c r="C158" s="659">
        <v>62505.5</v>
      </c>
      <c r="D158" s="662">
        <f t="shared" si="44"/>
        <v>1365.2200000000012</v>
      </c>
      <c r="E158" s="661">
        <f t="shared" si="45"/>
        <v>2.2329305655780445</v>
      </c>
      <c r="F158" s="662">
        <f t="shared" si="42"/>
        <v>-868.83999999999651</v>
      </c>
      <c r="G158" s="661">
        <f t="shared" si="43"/>
        <v>-1.370964967840294</v>
      </c>
    </row>
    <row r="159" spans="1:9" s="411" customFormat="1" ht="15" customHeight="1">
      <c r="A159" s="906">
        <v>41000</v>
      </c>
      <c r="B159" s="674">
        <v>2012</v>
      </c>
      <c r="C159" s="659">
        <v>62296.1</v>
      </c>
      <c r="D159" s="662">
        <f t="shared" si="44"/>
        <v>-209.40000000000146</v>
      </c>
      <c r="E159" s="661">
        <f t="shared" si="45"/>
        <v>-0.33501051907431645</v>
      </c>
      <c r="F159" s="662">
        <f t="shared" si="42"/>
        <v>-1428.3199999999997</v>
      </c>
      <c r="G159" s="661">
        <f t="shared" si="43"/>
        <v>-2.2414013340568744</v>
      </c>
    </row>
    <row r="160" spans="1:9" s="411" customFormat="1" ht="15" hidden="1" customHeight="1">
      <c r="A160" s="906">
        <v>41030</v>
      </c>
      <c r="B160" s="674">
        <v>2012</v>
      </c>
      <c r="C160" s="659">
        <v>62699.9</v>
      </c>
      <c r="D160" s="662">
        <f t="shared" si="44"/>
        <v>403.80000000000291</v>
      </c>
      <c r="E160" s="661">
        <f t="shared" si="45"/>
        <v>0.64819467029235511</v>
      </c>
      <c r="F160" s="662">
        <f t="shared" si="42"/>
        <v>-1195.7799999999988</v>
      </c>
      <c r="G160" s="661">
        <f t="shared" si="43"/>
        <v>-1.8714567244608702</v>
      </c>
    </row>
    <row r="161" spans="1:9" s="411" customFormat="1" ht="15" hidden="1" customHeight="1">
      <c r="A161" s="906">
        <v>41061</v>
      </c>
      <c r="B161" s="674">
        <v>2012</v>
      </c>
      <c r="C161" s="659">
        <v>63264.95</v>
      </c>
      <c r="D161" s="662">
        <f t="shared" si="44"/>
        <v>565.04999999999563</v>
      </c>
      <c r="E161" s="661">
        <f t="shared" si="45"/>
        <v>0.90119760956555695</v>
      </c>
      <c r="F161" s="662">
        <f t="shared" si="42"/>
        <v>-1432.7300000000032</v>
      </c>
      <c r="G161" s="661">
        <f t="shared" si="43"/>
        <v>-2.2144998089575978</v>
      </c>
    </row>
    <row r="162" spans="1:9" s="684" customFormat="1" ht="15" hidden="1" customHeight="1">
      <c r="A162" s="906">
        <v>41091</v>
      </c>
      <c r="B162" s="674">
        <v>2012</v>
      </c>
      <c r="C162" s="659">
        <v>64792.4</v>
      </c>
      <c r="D162" s="662">
        <f t="shared" si="44"/>
        <v>1527.4500000000044</v>
      </c>
      <c r="E162" s="661">
        <f t="shared" si="45"/>
        <v>2.4143700421797689</v>
      </c>
      <c r="F162" s="662">
        <f t="shared" si="42"/>
        <v>-1377.739999999998</v>
      </c>
      <c r="G162" s="661">
        <f t="shared" si="43"/>
        <v>-2.0821174021998416</v>
      </c>
    </row>
    <row r="163" spans="1:9" s="684" customFormat="1" ht="15" hidden="1" customHeight="1">
      <c r="A163" s="906">
        <v>41122</v>
      </c>
      <c r="B163" s="674">
        <v>2012</v>
      </c>
      <c r="C163" s="659">
        <v>64862.81</v>
      </c>
      <c r="D163" s="662">
        <f>C163-C162</f>
        <v>70.409999999996217</v>
      </c>
      <c r="E163" s="661">
        <f>C163/C162*100-100</f>
        <v>0.10867015267221802</v>
      </c>
      <c r="F163" s="662">
        <f t="shared" si="42"/>
        <v>-1268.9600000000064</v>
      </c>
      <c r="G163" s="661">
        <f t="shared" si="43"/>
        <v>-1.9188356821539827</v>
      </c>
    </row>
    <row r="164" spans="1:9" s="684" customFormat="1" ht="15" hidden="1" customHeight="1">
      <c r="A164" s="906">
        <v>41153</v>
      </c>
      <c r="B164" s="674">
        <v>2012</v>
      </c>
      <c r="C164" s="659">
        <v>63765.55</v>
      </c>
      <c r="D164" s="662">
        <f>C164-C163</f>
        <v>-1097.2599999999948</v>
      </c>
      <c r="E164" s="661">
        <f>C164/C163*100-100</f>
        <v>-1.6916627571330878</v>
      </c>
      <c r="F164" s="662">
        <f t="shared" si="42"/>
        <v>-972.21999999999389</v>
      </c>
      <c r="G164" s="661">
        <f t="shared" si="43"/>
        <v>-1.5017817264944284</v>
      </c>
    </row>
    <row r="165" spans="1:9" ht="15" hidden="1" customHeight="1">
      <c r="A165" s="906">
        <v>41183</v>
      </c>
      <c r="B165" s="674">
        <v>2012</v>
      </c>
      <c r="C165" s="659">
        <v>62404.86</v>
      </c>
      <c r="D165" s="662">
        <f>C165-C164</f>
        <v>-1360.6900000000023</v>
      </c>
      <c r="E165" s="661">
        <f>C165/C164*100-100</f>
        <v>-2.1338951832141362</v>
      </c>
      <c r="F165" s="662">
        <f t="shared" si="42"/>
        <v>-1105.0400000000009</v>
      </c>
      <c r="G165" s="661">
        <f t="shared" si="43"/>
        <v>-1.7399492047696583</v>
      </c>
    </row>
    <row r="166" spans="1:9" s="684" customFormat="1" ht="15" hidden="1" customHeight="1">
      <c r="A166" s="906">
        <v>41214</v>
      </c>
      <c r="B166" s="674">
        <v>2012</v>
      </c>
      <c r="C166" s="659">
        <v>62218.71</v>
      </c>
      <c r="D166" s="662">
        <f>C166-C165</f>
        <v>-186.15000000000146</v>
      </c>
      <c r="E166" s="661">
        <f>C166/C165*100-100</f>
        <v>-0.29829407517298989</v>
      </c>
      <c r="F166" s="662">
        <f t="shared" si="42"/>
        <v>-515.29000000000087</v>
      </c>
      <c r="G166" s="661">
        <f t="shared" si="43"/>
        <v>-0.82138872062996882</v>
      </c>
    </row>
    <row r="167" spans="1:9" s="684" customFormat="1" ht="15" hidden="1" customHeight="1">
      <c r="A167" s="906">
        <v>41244</v>
      </c>
      <c r="B167" s="674">
        <v>2012</v>
      </c>
      <c r="C167" s="659">
        <v>59252.17</v>
      </c>
      <c r="D167" s="662">
        <f>C167-C166</f>
        <v>-2966.5400000000009</v>
      </c>
      <c r="E167" s="661">
        <f>C167/C166*100-100</f>
        <v>-4.7679227036368985</v>
      </c>
      <c r="F167" s="662">
        <f t="shared" si="42"/>
        <v>-782.58000000000175</v>
      </c>
      <c r="G167" s="661">
        <f t="shared" si="43"/>
        <v>-1.303545030170028</v>
      </c>
    </row>
    <row r="168" spans="1:9" s="684" customFormat="1" ht="15" hidden="1" customHeight="1">
      <c r="B168" s="690">
        <v>2013</v>
      </c>
      <c r="C168" s="691"/>
      <c r="D168" s="692"/>
      <c r="E168" s="693"/>
      <c r="F168" s="692"/>
      <c r="G168" s="693"/>
      <c r="H168" s="913"/>
      <c r="I168" s="747"/>
    </row>
    <row r="169" spans="1:9" s="684" customFormat="1" ht="15" hidden="1" customHeight="1">
      <c r="A169" s="906">
        <v>41275</v>
      </c>
      <c r="B169" s="674">
        <v>2013</v>
      </c>
      <c r="C169" s="659">
        <v>58042.5</v>
      </c>
      <c r="D169" s="662">
        <f>C169-C167</f>
        <v>-1209.6699999999983</v>
      </c>
      <c r="E169" s="661">
        <f>C169/C167*100-100</f>
        <v>-2.0415623596570356</v>
      </c>
      <c r="F169" s="662">
        <f t="shared" ref="F169:F180" si="46">C169-C156</f>
        <v>-1007.1600000000035</v>
      </c>
      <c r="G169" s="661">
        <f t="shared" ref="G169:G174" si="47">C169/C156*100-100</f>
        <v>-1.7056152397829294</v>
      </c>
    </row>
    <row r="170" spans="1:9" s="411" customFormat="1" ht="15" hidden="1" customHeight="1">
      <c r="A170" s="906">
        <v>41306</v>
      </c>
      <c r="B170" s="674">
        <v>2013</v>
      </c>
      <c r="C170" s="659">
        <v>59034.1</v>
      </c>
      <c r="D170" s="662">
        <f t="shared" ref="D170:D175" si="48">C170-C169</f>
        <v>991.59999999999854</v>
      </c>
      <c r="E170" s="661">
        <f t="shared" ref="E170:E175" si="49">C170/C169*100-100</f>
        <v>1.7084033251496749</v>
      </c>
      <c r="F170" s="662">
        <f t="shared" si="46"/>
        <v>-2106.1800000000003</v>
      </c>
      <c r="G170" s="661">
        <f t="shared" si="47"/>
        <v>-3.4448321139517191</v>
      </c>
    </row>
    <row r="171" spans="1:9" s="411" customFormat="1" ht="15" hidden="1" customHeight="1">
      <c r="A171" s="906">
        <v>41334</v>
      </c>
      <c r="B171" s="674">
        <v>2013</v>
      </c>
      <c r="C171" s="659">
        <v>60394.94</v>
      </c>
      <c r="D171" s="662">
        <f t="shared" si="48"/>
        <v>1360.8400000000038</v>
      </c>
      <c r="E171" s="661">
        <f t="shared" si="49"/>
        <v>2.3051761608968491</v>
      </c>
      <c r="F171" s="662">
        <f t="shared" si="46"/>
        <v>-2110.5599999999977</v>
      </c>
      <c r="G171" s="661">
        <f t="shared" si="47"/>
        <v>-3.3765988593003726</v>
      </c>
    </row>
    <row r="172" spans="1:9" s="411" customFormat="1" ht="15" customHeight="1">
      <c r="A172" s="906">
        <v>41365</v>
      </c>
      <c r="B172" s="674">
        <v>2013</v>
      </c>
      <c r="C172" s="659">
        <v>61148.45</v>
      </c>
      <c r="D172" s="662">
        <f t="shared" si="48"/>
        <v>753.50999999999476</v>
      </c>
      <c r="E172" s="661">
        <f t="shared" si="49"/>
        <v>1.247637633218929</v>
      </c>
      <c r="F172" s="662">
        <f t="shared" si="46"/>
        <v>-1147.6500000000015</v>
      </c>
      <c r="G172" s="661">
        <f t="shared" si="47"/>
        <v>-1.8422501569119021</v>
      </c>
    </row>
    <row r="173" spans="1:9" s="411" customFormat="1" ht="15" hidden="1" customHeight="1">
      <c r="A173" s="906">
        <v>41395</v>
      </c>
      <c r="B173" s="674">
        <v>2013</v>
      </c>
      <c r="C173" s="659">
        <v>62025.13</v>
      </c>
      <c r="D173" s="662">
        <f t="shared" si="48"/>
        <v>876.68000000000029</v>
      </c>
      <c r="E173" s="661">
        <f t="shared" si="49"/>
        <v>1.4336912873506975</v>
      </c>
      <c r="F173" s="662">
        <f t="shared" si="46"/>
        <v>-674.77000000000407</v>
      </c>
      <c r="G173" s="661">
        <f t="shared" si="47"/>
        <v>-1.0761899141784994</v>
      </c>
    </row>
    <row r="174" spans="1:9" s="411" customFormat="1" ht="15" hidden="1" customHeight="1">
      <c r="A174" s="906">
        <v>41426</v>
      </c>
      <c r="B174" s="674">
        <v>2013</v>
      </c>
      <c r="C174" s="659">
        <v>63417.45</v>
      </c>
      <c r="D174" s="662">
        <f t="shared" si="48"/>
        <v>1392.3199999999997</v>
      </c>
      <c r="E174" s="661">
        <f t="shared" si="49"/>
        <v>2.2447675643727081</v>
      </c>
      <c r="F174" s="662">
        <f t="shared" si="46"/>
        <v>152.5</v>
      </c>
      <c r="G174" s="661">
        <f t="shared" si="47"/>
        <v>0.24104974397356216</v>
      </c>
    </row>
    <row r="175" spans="1:9" s="684" customFormat="1" ht="15" hidden="1" customHeight="1">
      <c r="A175" s="906">
        <v>41456</v>
      </c>
      <c r="B175" s="674">
        <v>2013</v>
      </c>
      <c r="C175" s="659">
        <v>64993.69</v>
      </c>
      <c r="D175" s="662">
        <f t="shared" si="48"/>
        <v>1576.2400000000052</v>
      </c>
      <c r="E175" s="661">
        <f t="shared" si="49"/>
        <v>2.4854988650600234</v>
      </c>
      <c r="F175" s="662">
        <f t="shared" si="46"/>
        <v>201.29000000000087</v>
      </c>
      <c r="G175" s="661">
        <f>C175/C162*100-100</f>
        <v>0.31066915255493655</v>
      </c>
    </row>
    <row r="176" spans="1:9" s="684" customFormat="1" ht="15" hidden="1" customHeight="1">
      <c r="A176" s="906">
        <v>41487</v>
      </c>
      <c r="B176" s="674">
        <v>2013</v>
      </c>
      <c r="C176" s="659">
        <v>64884.75</v>
      </c>
      <c r="D176" s="662">
        <f>C176-C175</f>
        <v>-108.94000000000233</v>
      </c>
      <c r="E176" s="661">
        <f>C176/C175*100-100</f>
        <v>-0.16761627167191762</v>
      </c>
      <c r="F176" s="662">
        <f t="shared" si="46"/>
        <v>21.940000000002328</v>
      </c>
      <c r="G176" s="661">
        <v>3.3825238222021881E-2</v>
      </c>
    </row>
    <row r="177" spans="1:14" s="684" customFormat="1" ht="15" hidden="1" customHeight="1">
      <c r="A177" s="906">
        <v>41518</v>
      </c>
      <c r="B177" s="674">
        <v>2013</v>
      </c>
      <c r="C177" s="659">
        <v>63538.85</v>
      </c>
      <c r="D177" s="662">
        <f>C177-C176</f>
        <v>-1345.9000000000015</v>
      </c>
      <c r="E177" s="661">
        <f>C177/C176*100-100</f>
        <v>-2.0742932661372748</v>
      </c>
      <c r="F177" s="662">
        <f t="shared" si="46"/>
        <v>-226.70000000000437</v>
      </c>
      <c r="G177" s="661">
        <f>C177/C164*100-100</f>
        <v>-0.35552112386704948</v>
      </c>
    </row>
    <row r="178" spans="1:14" ht="15" hidden="1" customHeight="1">
      <c r="A178" s="906">
        <v>41548</v>
      </c>
      <c r="B178" s="674">
        <v>2013</v>
      </c>
      <c r="C178" s="659">
        <v>62090.47</v>
      </c>
      <c r="D178" s="662">
        <f>C178-C177</f>
        <v>-1448.3799999999974</v>
      </c>
      <c r="E178" s="661">
        <f>C178/C177*100-100</f>
        <v>-2.2795187511262753</v>
      </c>
      <c r="F178" s="662">
        <f t="shared" si="46"/>
        <v>-314.38999999999942</v>
      </c>
      <c r="G178" s="661">
        <f>C178/C165*100-100</f>
        <v>-0.50379089064537652</v>
      </c>
    </row>
    <row r="179" spans="1:14" s="684" customFormat="1" ht="15" hidden="1" customHeight="1">
      <c r="A179" s="906">
        <v>41579</v>
      </c>
      <c r="B179" s="674">
        <v>2013</v>
      </c>
      <c r="C179" s="659">
        <v>61731.75</v>
      </c>
      <c r="D179" s="662">
        <f>C179-C178</f>
        <v>-358.72000000000116</v>
      </c>
      <c r="E179" s="661">
        <f>C179/C178*100-100</f>
        <v>-0.5777376141620465</v>
      </c>
      <c r="F179" s="662">
        <f t="shared" si="46"/>
        <v>-486.95999999999913</v>
      </c>
      <c r="G179" s="661">
        <f>C179/C166*100-100</f>
        <v>-0.78265846398937811</v>
      </c>
    </row>
    <row r="180" spans="1:14" s="684" customFormat="1" ht="15" hidden="1" customHeight="1">
      <c r="A180" s="906">
        <v>41609</v>
      </c>
      <c r="B180" s="674">
        <v>2013</v>
      </c>
      <c r="C180" s="659">
        <v>59074</v>
      </c>
      <c r="D180" s="662">
        <f>C180-C179</f>
        <v>-2657.75</v>
      </c>
      <c r="E180" s="661">
        <f>C180/C179*100-100</f>
        <v>-4.3053210058033358</v>
      </c>
      <c r="F180" s="662">
        <f t="shared" si="46"/>
        <v>-178.16999999999825</v>
      </c>
      <c r="G180" s="661">
        <f>C180/C167*100-100</f>
        <v>-0.30069784785941067</v>
      </c>
    </row>
    <row r="181" spans="1:14" s="684" customFormat="1" ht="15" hidden="1" customHeight="1">
      <c r="B181" s="676">
        <v>2014</v>
      </c>
      <c r="C181" s="681"/>
      <c r="D181" s="685"/>
      <c r="E181" s="686"/>
      <c r="F181" s="685"/>
      <c r="G181" s="686"/>
      <c r="H181" s="913"/>
      <c r="I181" s="747"/>
    </row>
    <row r="182" spans="1:14" s="684" customFormat="1" ht="15" hidden="1" customHeight="1">
      <c r="A182" s="906">
        <v>41640</v>
      </c>
      <c r="B182" s="674">
        <v>2014</v>
      </c>
      <c r="C182" s="659">
        <v>58167.33</v>
      </c>
      <c r="D182" s="662">
        <f>C182-C180</f>
        <v>-906.66999999999825</v>
      </c>
      <c r="E182" s="661">
        <f>C182/C180*100-100</f>
        <v>-1.5348038053966206</v>
      </c>
      <c r="F182" s="662">
        <f t="shared" ref="F182:F193" si="50">C182-C169</f>
        <v>124.83000000000175</v>
      </c>
      <c r="G182" s="661">
        <f t="shared" ref="G182:G187" si="51">C182/C169*100-100</f>
        <v>0.21506654606537268</v>
      </c>
    </row>
    <row r="183" spans="1:14" s="411" customFormat="1" ht="15" hidden="1" customHeight="1">
      <c r="A183" s="906">
        <v>41671</v>
      </c>
      <c r="B183" s="674">
        <v>2014</v>
      </c>
      <c r="C183" s="659">
        <v>59431.6</v>
      </c>
      <c r="D183" s="662">
        <f t="shared" ref="D183:D188" si="52">C183-C182</f>
        <v>1264.2699999999968</v>
      </c>
      <c r="E183" s="661">
        <f t="shared" ref="E183:E188" si="53">C183/C182*100-100</f>
        <v>2.173505299280535</v>
      </c>
      <c r="F183" s="662">
        <f t="shared" si="50"/>
        <v>397.5</v>
      </c>
      <c r="G183" s="661">
        <f t="shared" si="51"/>
        <v>0.67333964606896757</v>
      </c>
      <c r="I183" s="684"/>
      <c r="J183" s="684"/>
      <c r="K183" s="684"/>
      <c r="L183" s="684"/>
      <c r="M183" s="684"/>
      <c r="N183" s="684"/>
    </row>
    <row r="184" spans="1:14" s="411" customFormat="1" ht="15" hidden="1" customHeight="1">
      <c r="A184" s="906">
        <v>41699</v>
      </c>
      <c r="B184" s="674">
        <v>2014</v>
      </c>
      <c r="C184" s="659">
        <v>61022.9</v>
      </c>
      <c r="D184" s="662">
        <f t="shared" si="52"/>
        <v>1591.3000000000029</v>
      </c>
      <c r="E184" s="661">
        <f t="shared" si="53"/>
        <v>2.6775318180900456</v>
      </c>
      <c r="F184" s="662">
        <f t="shared" si="50"/>
        <v>627.95999999999913</v>
      </c>
      <c r="G184" s="661">
        <f t="shared" si="51"/>
        <v>1.0397559795572278</v>
      </c>
      <c r="I184" s="684"/>
      <c r="J184" s="684"/>
      <c r="K184" s="684"/>
      <c r="L184" s="684"/>
      <c r="M184" s="684"/>
      <c r="N184" s="684"/>
    </row>
    <row r="185" spans="1:14" s="411" customFormat="1" ht="15" customHeight="1">
      <c r="A185" s="906">
        <v>41730</v>
      </c>
      <c r="B185" s="674">
        <v>2014</v>
      </c>
      <c r="C185" s="659">
        <v>61635.05</v>
      </c>
      <c r="D185" s="662">
        <f t="shared" si="52"/>
        <v>612.15000000000146</v>
      </c>
      <c r="E185" s="661">
        <f t="shared" si="53"/>
        <v>1.003147998538239</v>
      </c>
      <c r="F185" s="662">
        <f t="shared" si="50"/>
        <v>486.60000000000582</v>
      </c>
      <c r="G185" s="661">
        <f t="shared" si="51"/>
        <v>0.79576833100432509</v>
      </c>
      <c r="I185" s="684"/>
      <c r="J185" s="684"/>
      <c r="K185" s="684"/>
      <c r="L185" s="684"/>
      <c r="M185" s="684"/>
      <c r="N185" s="684"/>
    </row>
    <row r="186" spans="1:14" s="411" customFormat="1" ht="15" hidden="1" customHeight="1">
      <c r="A186" s="906">
        <v>41760</v>
      </c>
      <c r="B186" s="674">
        <v>2014</v>
      </c>
      <c r="C186" s="659">
        <v>61765</v>
      </c>
      <c r="D186" s="662">
        <f t="shared" si="52"/>
        <v>129.94999999999709</v>
      </c>
      <c r="E186" s="661">
        <f t="shared" si="53"/>
        <v>0.21083782685337837</v>
      </c>
      <c r="F186" s="662">
        <f t="shared" si="50"/>
        <v>-260.12999999999738</v>
      </c>
      <c r="G186" s="661">
        <f t="shared" si="51"/>
        <v>-0.41939452605741678</v>
      </c>
      <c r="I186" s="684"/>
      <c r="J186" s="684"/>
      <c r="K186" s="684"/>
      <c r="L186" s="684"/>
      <c r="M186" s="684"/>
      <c r="N186" s="684"/>
    </row>
    <row r="187" spans="1:14" s="411" customFormat="1" ht="15" hidden="1" customHeight="1">
      <c r="A187" s="906">
        <v>41791</v>
      </c>
      <c r="B187" s="674">
        <v>2014</v>
      </c>
      <c r="C187" s="659">
        <v>62642.28</v>
      </c>
      <c r="D187" s="662">
        <f t="shared" si="52"/>
        <v>877.27999999999884</v>
      </c>
      <c r="E187" s="661">
        <f t="shared" si="53"/>
        <v>1.4203513316603136</v>
      </c>
      <c r="F187" s="662">
        <f t="shared" si="50"/>
        <v>-775.16999999999825</v>
      </c>
      <c r="G187" s="661">
        <f t="shared" si="51"/>
        <v>-1.2223291854213585</v>
      </c>
      <c r="I187" s="684"/>
      <c r="J187" s="684"/>
      <c r="K187" s="684"/>
      <c r="L187" s="684"/>
      <c r="M187" s="684"/>
      <c r="N187" s="684"/>
    </row>
    <row r="188" spans="1:14" s="684" customFormat="1" ht="15" hidden="1" customHeight="1">
      <c r="A188" s="906">
        <v>41821</v>
      </c>
      <c r="B188" s="674">
        <v>2014</v>
      </c>
      <c r="C188" s="659">
        <v>64589</v>
      </c>
      <c r="D188" s="662">
        <f t="shared" si="52"/>
        <v>1946.7200000000012</v>
      </c>
      <c r="E188" s="661">
        <f t="shared" si="53"/>
        <v>3.1076774344739704</v>
      </c>
      <c r="F188" s="662">
        <f t="shared" si="50"/>
        <v>-404.69000000000233</v>
      </c>
      <c r="G188" s="661">
        <f>C188/C175*100-100</f>
        <v>-0.62266044596022141</v>
      </c>
    </row>
    <row r="189" spans="1:14" s="684" customFormat="1" ht="15" hidden="1" customHeight="1">
      <c r="A189" s="906">
        <v>41852</v>
      </c>
      <c r="B189" s="674">
        <v>2014</v>
      </c>
      <c r="C189" s="659">
        <v>64705.25</v>
      </c>
      <c r="D189" s="662">
        <f>C189-C188</f>
        <v>116.25</v>
      </c>
      <c r="E189" s="661">
        <f>C189/C188*100-100</f>
        <v>0.17998420783725066</v>
      </c>
      <c r="F189" s="662">
        <f t="shared" si="50"/>
        <v>-179.5</v>
      </c>
      <c r="G189" s="661">
        <v>3.3825238222021881E-2</v>
      </c>
    </row>
    <row r="190" spans="1:14" s="684" customFormat="1" ht="15" hidden="1" customHeight="1">
      <c r="A190" s="906">
        <v>41883</v>
      </c>
      <c r="B190" s="674">
        <v>2014</v>
      </c>
      <c r="C190" s="659">
        <v>63219.54</v>
      </c>
      <c r="D190" s="662">
        <f>C190-C189</f>
        <v>-1485.7099999999991</v>
      </c>
      <c r="E190" s="661">
        <f>C190/C189*100-100</f>
        <v>-2.2961197120790047</v>
      </c>
      <c r="F190" s="662">
        <f t="shared" si="50"/>
        <v>-319.30999999999767</v>
      </c>
      <c r="G190" s="661">
        <f>C190/C177*100-100</f>
        <v>-0.50254293239490266</v>
      </c>
    </row>
    <row r="191" spans="1:14" ht="15" hidden="1" customHeight="1">
      <c r="A191" s="906">
        <v>41913</v>
      </c>
      <c r="B191" s="674">
        <v>2014</v>
      </c>
      <c r="C191" s="659">
        <v>61930.13</v>
      </c>
      <c r="D191" s="662">
        <f>C191-C190</f>
        <v>-1289.4100000000035</v>
      </c>
      <c r="E191" s="661">
        <f>C191/C190*100-100</f>
        <v>-2.0395751060510747</v>
      </c>
      <c r="F191" s="662">
        <f t="shared" si="50"/>
        <v>-160.34000000000378</v>
      </c>
      <c r="G191" s="661">
        <f>C191/C178*100-100</f>
        <v>-0.25823608679399968</v>
      </c>
      <c r="I191" s="684"/>
      <c r="J191" s="684"/>
      <c r="K191" s="684"/>
      <c r="L191" s="684"/>
      <c r="M191" s="684"/>
      <c r="N191" s="684"/>
    </row>
    <row r="192" spans="1:14" ht="15" hidden="1" customHeight="1">
      <c r="A192" s="906">
        <v>41944</v>
      </c>
      <c r="B192" s="674">
        <v>2014</v>
      </c>
      <c r="C192" s="659">
        <v>61592.3</v>
      </c>
      <c r="D192" s="662">
        <f>C192-C191</f>
        <v>-337.82999999999447</v>
      </c>
      <c r="E192" s="661">
        <f>C192/C191*100-100</f>
        <v>-0.54550184215662512</v>
      </c>
      <c r="F192" s="662">
        <f t="shared" si="50"/>
        <v>-139.44999999999709</v>
      </c>
      <c r="G192" s="661">
        <f>C192/C179*100-100</f>
        <v>-0.2258967225131272</v>
      </c>
      <c r="I192" s="684"/>
      <c r="J192" s="684"/>
      <c r="K192" s="684"/>
      <c r="L192" s="684"/>
      <c r="M192" s="684"/>
      <c r="N192" s="684"/>
    </row>
    <row r="193" spans="1:14" s="684" customFormat="1" ht="15" hidden="1" customHeight="1">
      <c r="A193" s="906">
        <v>41974</v>
      </c>
      <c r="B193" s="674">
        <v>2014</v>
      </c>
      <c r="C193" s="659">
        <v>58840.63</v>
      </c>
      <c r="D193" s="662">
        <f>C193-C192</f>
        <v>-2751.6700000000055</v>
      </c>
      <c r="E193" s="661">
        <f>C193/C192*100-100</f>
        <v>-4.4675551976464618</v>
      </c>
      <c r="F193" s="662">
        <f t="shared" si="50"/>
        <v>-233.37000000000262</v>
      </c>
      <c r="G193" s="661">
        <f>C193/C180*100-100</f>
        <v>-0.39504689034093587</v>
      </c>
      <c r="H193"/>
    </row>
    <row r="194" spans="1:14" s="684" customFormat="1" ht="19.149999999999999" hidden="1" customHeight="1">
      <c r="B194" s="676">
        <v>2015</v>
      </c>
      <c r="C194" s="681"/>
      <c r="D194" s="685"/>
      <c r="E194" s="686"/>
      <c r="F194" s="685"/>
      <c r="G194" s="686"/>
      <c r="H194"/>
      <c r="I194" s="747"/>
    </row>
    <row r="195" spans="1:14" s="684" customFormat="1" ht="15" hidden="1" customHeight="1">
      <c r="A195" s="906">
        <v>42005</v>
      </c>
      <c r="B195" s="674">
        <v>2015</v>
      </c>
      <c r="C195" s="659">
        <v>57668.75</v>
      </c>
      <c r="D195" s="662">
        <f>C195-C193</f>
        <v>-1171.8799999999974</v>
      </c>
      <c r="E195" s="661">
        <f>C195/C193*100-100</f>
        <v>-1.9916170170169778</v>
      </c>
      <c r="F195" s="662">
        <f>(C195-C182)</f>
        <v>-498.58000000000175</v>
      </c>
      <c r="G195" s="661">
        <f t="shared" ref="G195:G206" si="54">C195/C182*100-100</f>
        <v>-0.8571478181996639</v>
      </c>
      <c r="H195"/>
    </row>
    <row r="196" spans="1:14" s="411" customFormat="1" ht="15" hidden="1" customHeight="1">
      <c r="A196" s="906">
        <v>42037</v>
      </c>
      <c r="B196" s="674">
        <v>2015</v>
      </c>
      <c r="C196" s="659">
        <v>58212.800000000003</v>
      </c>
      <c r="D196" s="662">
        <f t="shared" ref="D196:D206" si="55">C196-C195</f>
        <v>544.05000000000291</v>
      </c>
      <c r="E196" s="661">
        <f t="shared" ref="E196:E206" si="56">C196/C195*100-100</f>
        <v>0.94340522379971503</v>
      </c>
      <c r="F196" s="662">
        <f t="shared" ref="F196:F206" si="57">C196-C183</f>
        <v>-1218.7999999999956</v>
      </c>
      <c r="G196" s="661">
        <f t="shared" si="54"/>
        <v>-2.0507608746861905</v>
      </c>
      <c r="H196"/>
      <c r="I196" s="684"/>
      <c r="J196" s="684"/>
      <c r="K196" s="684"/>
      <c r="L196" s="684"/>
      <c r="M196" s="684"/>
      <c r="N196" s="684"/>
    </row>
    <row r="197" spans="1:14" s="411" customFormat="1" ht="15" hidden="1" customHeight="1">
      <c r="A197" s="906">
        <v>42069</v>
      </c>
      <c r="B197" s="674">
        <v>2015</v>
      </c>
      <c r="C197" s="659">
        <v>60034.09</v>
      </c>
      <c r="D197" s="662">
        <f t="shared" si="55"/>
        <v>1821.2899999999936</v>
      </c>
      <c r="E197" s="661">
        <f t="shared" si="56"/>
        <v>3.1286761674408297</v>
      </c>
      <c r="F197" s="662">
        <f t="shared" si="57"/>
        <v>-988.81000000000495</v>
      </c>
      <c r="G197" s="661">
        <f t="shared" si="54"/>
        <v>-1.6203916890216732</v>
      </c>
      <c r="H197"/>
      <c r="I197" s="684"/>
      <c r="J197" s="684"/>
      <c r="K197" s="684"/>
      <c r="L197" s="684"/>
      <c r="M197" s="684"/>
      <c r="N197" s="684"/>
    </row>
    <row r="198" spans="1:14" s="411" customFormat="1" ht="15" customHeight="1">
      <c r="A198" s="906">
        <v>42101</v>
      </c>
      <c r="B198" s="674">
        <v>2015</v>
      </c>
      <c r="C198" s="659">
        <v>60994.35</v>
      </c>
      <c r="D198" s="662">
        <f t="shared" si="55"/>
        <v>960.26000000000204</v>
      </c>
      <c r="E198" s="661">
        <f t="shared" si="56"/>
        <v>1.5995245368089996</v>
      </c>
      <c r="F198" s="662">
        <f t="shared" si="57"/>
        <v>-640.70000000000437</v>
      </c>
      <c r="G198" s="661">
        <f t="shared" si="54"/>
        <v>-1.0395059304730125</v>
      </c>
      <c r="H198"/>
      <c r="I198" s="684"/>
      <c r="J198" s="684"/>
      <c r="K198" s="684"/>
      <c r="L198" s="684"/>
      <c r="M198" s="684"/>
      <c r="N198" s="684"/>
    </row>
    <row r="199" spans="1:14" s="411" customFormat="1" ht="15" hidden="1" customHeight="1">
      <c r="A199" s="906">
        <v>42133</v>
      </c>
      <c r="B199" s="674">
        <v>2015</v>
      </c>
      <c r="C199" s="659">
        <v>61379.55</v>
      </c>
      <c r="D199" s="662">
        <f t="shared" si="55"/>
        <v>385.20000000000437</v>
      </c>
      <c r="E199" s="661">
        <f t="shared" si="56"/>
        <v>0.63153390436983159</v>
      </c>
      <c r="F199" s="662">
        <f t="shared" si="57"/>
        <v>-385.44999999999709</v>
      </c>
      <c r="G199" s="661">
        <f t="shared" si="54"/>
        <v>-0.62405893305269444</v>
      </c>
      <c r="H199"/>
      <c r="I199" s="684"/>
      <c r="J199" s="684"/>
      <c r="K199" s="684"/>
      <c r="L199" s="684"/>
      <c r="M199" s="684"/>
      <c r="N199" s="684"/>
    </row>
    <row r="200" spans="1:14" s="411" customFormat="1" ht="15" hidden="1" customHeight="1">
      <c r="A200" s="906">
        <v>42165</v>
      </c>
      <c r="B200" s="674">
        <v>2015</v>
      </c>
      <c r="C200" s="659">
        <v>62828.13</v>
      </c>
      <c r="D200" s="662">
        <f t="shared" si="55"/>
        <v>1448.5799999999945</v>
      </c>
      <c r="E200" s="661">
        <f t="shared" si="56"/>
        <v>2.3600368526650755</v>
      </c>
      <c r="F200" s="662">
        <f t="shared" si="57"/>
        <v>185.84999999999854</v>
      </c>
      <c r="G200" s="661">
        <f t="shared" si="54"/>
        <v>0.29668460343397385</v>
      </c>
      <c r="H200"/>
      <c r="I200" s="684"/>
      <c r="J200" s="684"/>
      <c r="K200" s="684"/>
      <c r="L200" s="684"/>
      <c r="M200" s="684"/>
      <c r="N200" s="684"/>
    </row>
    <row r="201" spans="1:14" s="684" customFormat="1" ht="15" hidden="1" customHeight="1">
      <c r="A201" s="906">
        <v>42197</v>
      </c>
      <c r="B201" s="674">
        <v>2015</v>
      </c>
      <c r="C201" s="659">
        <v>64490.78</v>
      </c>
      <c r="D201" s="662">
        <f t="shared" si="55"/>
        <v>1662.6500000000015</v>
      </c>
      <c r="E201" s="661">
        <f t="shared" si="56"/>
        <v>2.6463464693283072</v>
      </c>
      <c r="F201" s="662">
        <f t="shared" si="57"/>
        <v>-98.220000000001164</v>
      </c>
      <c r="G201" s="661">
        <f t="shared" si="54"/>
        <v>-0.15206923779591364</v>
      </c>
      <c r="H201"/>
    </row>
    <row r="202" spans="1:14" s="684" customFormat="1" ht="15" hidden="1" customHeight="1">
      <c r="A202" s="906">
        <v>42229</v>
      </c>
      <c r="B202" s="674">
        <v>2015</v>
      </c>
      <c r="C202" s="659">
        <v>64843.09</v>
      </c>
      <c r="D202" s="662">
        <f t="shared" si="55"/>
        <v>352.30999999999767</v>
      </c>
      <c r="E202" s="661">
        <f t="shared" si="56"/>
        <v>0.54629514482536479</v>
      </c>
      <c r="F202" s="662">
        <f t="shared" si="57"/>
        <v>137.83999999999651</v>
      </c>
      <c r="G202" s="661">
        <f t="shared" si="54"/>
        <v>0.21302753640546257</v>
      </c>
      <c r="H202"/>
    </row>
    <row r="203" spans="1:14" s="684" customFormat="1" ht="15" hidden="1" customHeight="1">
      <c r="A203" s="906">
        <v>42261</v>
      </c>
      <c r="B203" s="674">
        <v>2015</v>
      </c>
      <c r="C203" s="659">
        <v>63965</v>
      </c>
      <c r="D203" s="662">
        <f t="shared" si="55"/>
        <v>-878.08999999999651</v>
      </c>
      <c r="E203" s="661">
        <f t="shared" si="56"/>
        <v>-1.3541766748006552</v>
      </c>
      <c r="F203" s="662">
        <f t="shared" si="57"/>
        <v>745.45999999999913</v>
      </c>
      <c r="G203" s="661">
        <f t="shared" si="54"/>
        <v>1.1791607468197469</v>
      </c>
      <c r="H203"/>
    </row>
    <row r="204" spans="1:14" ht="15" hidden="1" customHeight="1">
      <c r="A204" s="906">
        <v>42293</v>
      </c>
      <c r="B204" s="674">
        <v>2015</v>
      </c>
      <c r="C204" s="659">
        <v>61889.14</v>
      </c>
      <c r="D204" s="662">
        <f t="shared" si="55"/>
        <v>-2075.8600000000006</v>
      </c>
      <c r="E204" s="661">
        <f t="shared" si="56"/>
        <v>-3.245306026733374</v>
      </c>
      <c r="F204" s="662">
        <f t="shared" si="57"/>
        <v>-40.989999999997963</v>
      </c>
      <c r="G204" s="661">
        <f t="shared" si="54"/>
        <v>-6.6187492259416558E-2</v>
      </c>
      <c r="I204" s="684"/>
      <c r="J204" s="684"/>
      <c r="K204" s="684"/>
      <c r="L204" s="684"/>
      <c r="M204" s="684"/>
      <c r="N204" s="684"/>
    </row>
    <row r="205" spans="1:14" ht="15" hidden="1" customHeight="1">
      <c r="A205" s="906">
        <v>42325</v>
      </c>
      <c r="B205" s="674">
        <v>2015</v>
      </c>
      <c r="C205" s="659">
        <v>60585.19</v>
      </c>
      <c r="D205" s="662">
        <f t="shared" si="55"/>
        <v>-1303.9499999999971</v>
      </c>
      <c r="E205" s="661">
        <f t="shared" si="56"/>
        <v>-2.1069124566927258</v>
      </c>
      <c r="F205" s="662">
        <f t="shared" si="57"/>
        <v>-1007.1100000000006</v>
      </c>
      <c r="G205" s="661">
        <f t="shared" si="54"/>
        <v>-1.6351232215715328</v>
      </c>
      <c r="I205" s="684"/>
      <c r="J205" s="684"/>
      <c r="K205" s="684"/>
      <c r="L205" s="684"/>
      <c r="M205" s="684"/>
      <c r="N205" s="684"/>
    </row>
    <row r="206" spans="1:14" s="684" customFormat="1" ht="15" hidden="1" customHeight="1">
      <c r="A206" s="906">
        <v>42357</v>
      </c>
      <c r="B206" s="674">
        <v>2015</v>
      </c>
      <c r="C206" s="659">
        <v>57599.47</v>
      </c>
      <c r="D206" s="662">
        <f t="shared" si="55"/>
        <v>-2985.7200000000012</v>
      </c>
      <c r="E206" s="661">
        <f t="shared" si="56"/>
        <v>-4.9281350772358792</v>
      </c>
      <c r="F206" s="662">
        <f t="shared" si="57"/>
        <v>-1241.1599999999962</v>
      </c>
      <c r="G206" s="661">
        <f t="shared" si="54"/>
        <v>-2.1093587883066505</v>
      </c>
      <c r="H206"/>
    </row>
    <row r="207" spans="1:14" s="684" customFormat="1" ht="15" hidden="1" customHeight="1">
      <c r="B207" s="674">
        <v>2015.1428571428601</v>
      </c>
      <c r="C207" s="681"/>
      <c r="D207" s="685"/>
      <c r="E207" s="686"/>
      <c r="F207" s="685"/>
      <c r="G207" s="686"/>
      <c r="H207"/>
      <c r="I207" s="747"/>
    </row>
    <row r="208" spans="1:14" s="684" customFormat="1" ht="15" hidden="1" customHeight="1">
      <c r="A208" s="906">
        <v>42370</v>
      </c>
      <c r="B208" s="674">
        <v>2016</v>
      </c>
      <c r="C208" s="659">
        <v>58891.360000000001</v>
      </c>
      <c r="D208" s="662">
        <f>C208-C206</f>
        <v>1291.8899999999994</v>
      </c>
      <c r="E208" s="661">
        <f>C208/C206*100-100</f>
        <v>2.242885220992477</v>
      </c>
      <c r="F208" s="662">
        <f>(C208-C195)</f>
        <v>1222.6100000000006</v>
      </c>
      <c r="G208" s="661">
        <f t="shared" ref="G208:G219" si="58">C208/C195*100-100</f>
        <v>2.1200563563455148</v>
      </c>
      <c r="H208"/>
    </row>
    <row r="209" spans="1:14" s="411" customFormat="1" ht="15" hidden="1" customHeight="1">
      <c r="A209" s="906">
        <v>42402</v>
      </c>
      <c r="B209" s="674">
        <v>2016</v>
      </c>
      <c r="C209" s="659">
        <v>60480.800000000003</v>
      </c>
      <c r="D209" s="662">
        <f t="shared" ref="D209:D219" si="59">C209-C208</f>
        <v>1589.4400000000023</v>
      </c>
      <c r="E209" s="661">
        <f t="shared" ref="E209:E219" si="60">C209/C208*100-100</f>
        <v>2.6989358031466821</v>
      </c>
      <c r="F209" s="662">
        <f t="shared" ref="F209:F219" si="61">C209-C196</f>
        <v>2268</v>
      </c>
      <c r="G209" s="661">
        <f t="shared" si="58"/>
        <v>3.8960503531869222</v>
      </c>
      <c r="H209"/>
      <c r="I209" s="684"/>
      <c r="J209" s="684"/>
      <c r="K209" s="684"/>
      <c r="L209" s="684"/>
      <c r="M209" s="684"/>
      <c r="N209" s="684"/>
    </row>
    <row r="210" spans="1:14" s="411" customFormat="1" ht="15" hidden="1" customHeight="1">
      <c r="A210" s="906">
        <v>42434</v>
      </c>
      <c r="B210" s="674">
        <v>2016</v>
      </c>
      <c r="C210" s="659">
        <v>62826</v>
      </c>
      <c r="D210" s="662">
        <f t="shared" si="59"/>
        <v>2345.1999999999971</v>
      </c>
      <c r="E210" s="661">
        <f t="shared" si="60"/>
        <v>3.8775942117167688</v>
      </c>
      <c r="F210" s="662">
        <f t="shared" si="61"/>
        <v>2791.9100000000035</v>
      </c>
      <c r="G210" s="661">
        <f t="shared" si="58"/>
        <v>4.6505410509262362</v>
      </c>
      <c r="H210"/>
      <c r="I210" s="684"/>
      <c r="J210" s="684"/>
      <c r="K210" s="684"/>
      <c r="L210" s="684"/>
      <c r="M210" s="684"/>
      <c r="N210" s="684"/>
    </row>
    <row r="211" spans="1:14" s="411" customFormat="1" ht="15" customHeight="1">
      <c r="A211" s="906">
        <v>42466</v>
      </c>
      <c r="B211" s="676">
        <v>2016</v>
      </c>
      <c r="C211" s="659">
        <v>63515.14</v>
      </c>
      <c r="D211" s="662">
        <f t="shared" si="59"/>
        <v>689.13999999999942</v>
      </c>
      <c r="E211" s="661">
        <f t="shared" si="60"/>
        <v>1.0969025562665138</v>
      </c>
      <c r="F211" s="662">
        <f t="shared" si="61"/>
        <v>2520.7900000000009</v>
      </c>
      <c r="G211" s="661">
        <f t="shared" si="58"/>
        <v>4.1328254174362087</v>
      </c>
      <c r="H211"/>
      <c r="I211" s="684"/>
      <c r="J211" s="684"/>
      <c r="K211" s="684"/>
      <c r="L211" s="684"/>
      <c r="M211" s="684"/>
      <c r="N211" s="684"/>
    </row>
    <row r="212" spans="1:14" s="411" customFormat="1" ht="15" hidden="1" customHeight="1">
      <c r="A212" s="906">
        <v>42498</v>
      </c>
      <c r="B212" s="676">
        <v>2016</v>
      </c>
      <c r="C212" s="659">
        <v>63897.72</v>
      </c>
      <c r="D212" s="662">
        <f t="shared" si="59"/>
        <v>382.58000000000175</v>
      </c>
      <c r="E212" s="661">
        <f t="shared" si="60"/>
        <v>0.60234457485255177</v>
      </c>
      <c r="F212" s="662">
        <f t="shared" si="61"/>
        <v>2518.1699999999983</v>
      </c>
      <c r="G212" s="661">
        <f t="shared" si="58"/>
        <v>4.1026204981952503</v>
      </c>
      <c r="H212"/>
      <c r="I212" s="684"/>
      <c r="J212" s="684"/>
      <c r="K212" s="684"/>
      <c r="L212" s="684"/>
      <c r="M212" s="684"/>
      <c r="N212" s="684"/>
    </row>
    <row r="213" spans="1:14" s="411" customFormat="1" ht="15" hidden="1" customHeight="1">
      <c r="A213" s="906">
        <v>42530</v>
      </c>
      <c r="B213" s="676">
        <v>2016</v>
      </c>
      <c r="C213" s="659">
        <v>64980.81</v>
      </c>
      <c r="D213" s="662">
        <f t="shared" si="59"/>
        <v>1083.0899999999965</v>
      </c>
      <c r="E213" s="661">
        <f t="shared" si="60"/>
        <v>1.6950370060152267</v>
      </c>
      <c r="F213" s="662">
        <f t="shared" si="61"/>
        <v>2152.6800000000003</v>
      </c>
      <c r="G213" s="661">
        <f t="shared" si="58"/>
        <v>3.4262996527192513</v>
      </c>
      <c r="H213"/>
      <c r="I213" s="684"/>
      <c r="J213" s="684"/>
      <c r="K213" s="684"/>
      <c r="L213" s="684"/>
      <c r="M213" s="684"/>
      <c r="N213" s="684"/>
    </row>
    <row r="214" spans="1:14" s="684" customFormat="1" ht="15" hidden="1" customHeight="1">
      <c r="A214" s="906">
        <v>42562</v>
      </c>
      <c r="B214" s="676">
        <v>2016</v>
      </c>
      <c r="C214" s="659">
        <v>67914.95</v>
      </c>
      <c r="D214" s="662">
        <f t="shared" si="59"/>
        <v>2934.1399999999994</v>
      </c>
      <c r="E214" s="661">
        <f t="shared" si="60"/>
        <v>4.5153946218891434</v>
      </c>
      <c r="F214" s="662">
        <f t="shared" si="61"/>
        <v>3424.1699999999983</v>
      </c>
      <c r="G214" s="661">
        <f t="shared" si="58"/>
        <v>5.3095496751628559</v>
      </c>
      <c r="H214"/>
    </row>
    <row r="215" spans="1:14" s="684" customFormat="1" ht="15" hidden="1" customHeight="1">
      <c r="A215" s="906">
        <v>42594</v>
      </c>
      <c r="B215" s="676">
        <v>2016</v>
      </c>
      <c r="C215" s="659">
        <v>68694.899999999994</v>
      </c>
      <c r="D215" s="662">
        <f t="shared" si="59"/>
        <v>779.94999999999709</v>
      </c>
      <c r="E215" s="661">
        <f t="shared" si="60"/>
        <v>1.1484216656273674</v>
      </c>
      <c r="F215" s="662">
        <f t="shared" si="61"/>
        <v>3851.8099999999977</v>
      </c>
      <c r="G215" s="661">
        <f t="shared" si="58"/>
        <v>5.9402011841199993</v>
      </c>
      <c r="H215"/>
    </row>
    <row r="216" spans="1:14" s="684" customFormat="1" ht="15" hidden="1" customHeight="1">
      <c r="A216" s="906">
        <v>42626</v>
      </c>
      <c r="B216" s="676">
        <v>2016</v>
      </c>
      <c r="C216" s="659">
        <v>66724.899999999994</v>
      </c>
      <c r="D216" s="662">
        <f t="shared" si="59"/>
        <v>-1970</v>
      </c>
      <c r="E216" s="661">
        <f t="shared" si="60"/>
        <v>-2.8677529190667741</v>
      </c>
      <c r="F216" s="662">
        <f t="shared" si="61"/>
        <v>2759.8999999999942</v>
      </c>
      <c r="G216" s="661">
        <f t="shared" si="58"/>
        <v>4.3147033533963821</v>
      </c>
      <c r="H216"/>
    </row>
    <row r="217" spans="1:14" ht="15" hidden="1" customHeight="1">
      <c r="A217" s="906">
        <v>42658</v>
      </c>
      <c r="B217" s="676">
        <v>2016</v>
      </c>
      <c r="C217" s="659">
        <v>65154.7</v>
      </c>
      <c r="D217" s="662">
        <f t="shared" si="59"/>
        <v>-1570.1999999999971</v>
      </c>
      <c r="E217" s="661">
        <f t="shared" si="60"/>
        <v>-2.3532444409808022</v>
      </c>
      <c r="F217" s="662">
        <f t="shared" si="61"/>
        <v>3265.5599999999977</v>
      </c>
      <c r="G217" s="661">
        <f t="shared" si="58"/>
        <v>5.2764669213370752</v>
      </c>
      <c r="I217" s="684"/>
      <c r="J217" s="684"/>
      <c r="K217" s="684"/>
      <c r="L217" s="684"/>
      <c r="M217" s="684"/>
      <c r="N217" s="684"/>
    </row>
    <row r="218" spans="1:14" ht="15" hidden="1" customHeight="1">
      <c r="A218" s="906">
        <v>42690</v>
      </c>
      <c r="B218" s="676">
        <v>2016</v>
      </c>
      <c r="C218" s="659">
        <v>64082.38</v>
      </c>
      <c r="D218" s="662">
        <f t="shared" si="59"/>
        <v>-1072.3199999999997</v>
      </c>
      <c r="E218" s="661">
        <f t="shared" si="60"/>
        <v>-1.6458060585038368</v>
      </c>
      <c r="F218" s="662">
        <f t="shared" si="61"/>
        <v>3497.1899999999951</v>
      </c>
      <c r="G218" s="661">
        <f t="shared" si="58"/>
        <v>5.7723512957539498</v>
      </c>
      <c r="I218" s="684"/>
      <c r="J218" s="684"/>
      <c r="K218" s="684"/>
      <c r="L218" s="684"/>
      <c r="M218" s="684"/>
      <c r="N218" s="684"/>
    </row>
    <row r="219" spans="1:14" s="684" customFormat="1" ht="15" hidden="1" customHeight="1">
      <c r="A219" s="906">
        <v>42722</v>
      </c>
      <c r="B219" s="676">
        <v>2016</v>
      </c>
      <c r="C219" s="659">
        <v>60220.45</v>
      </c>
      <c r="D219" s="662">
        <f t="shared" si="59"/>
        <v>-3861.9300000000003</v>
      </c>
      <c r="E219" s="661">
        <f t="shared" si="60"/>
        <v>-6.0265083787462288</v>
      </c>
      <c r="F219" s="662">
        <f t="shared" si="61"/>
        <v>2620.9799999999959</v>
      </c>
      <c r="G219" s="661">
        <f t="shared" si="58"/>
        <v>4.5503543695801341</v>
      </c>
      <c r="H219"/>
    </row>
    <row r="220" spans="1:14" s="684" customFormat="1" ht="20.9" hidden="1" customHeight="1">
      <c r="B220" s="690">
        <v>2017</v>
      </c>
      <c r="C220" s="691"/>
      <c r="D220" s="692"/>
      <c r="E220" s="693"/>
      <c r="F220" s="692"/>
      <c r="G220" s="693"/>
      <c r="H220"/>
      <c r="I220" s="747"/>
    </row>
    <row r="221" spans="1:14" s="684" customFormat="1" ht="15" hidden="1" customHeight="1">
      <c r="A221" s="906">
        <v>42736</v>
      </c>
      <c r="B221" s="674">
        <v>2017</v>
      </c>
      <c r="C221" s="659">
        <v>59873.760000000002</v>
      </c>
      <c r="D221" s="662">
        <f>C221-C219</f>
        <v>-346.68999999999505</v>
      </c>
      <c r="E221" s="661">
        <f>C221/C219*100-100</f>
        <v>-0.57570144361258713</v>
      </c>
      <c r="F221" s="662">
        <f>(C221-C208)</f>
        <v>982.40000000000146</v>
      </c>
      <c r="G221" s="661">
        <f t="shared" ref="G221:G232" si="62">C221/C208*100-100</f>
        <v>1.6681564154742006</v>
      </c>
      <c r="H221"/>
    </row>
    <row r="222" spans="1:14" s="411" customFormat="1" ht="15" hidden="1" customHeight="1">
      <c r="A222" s="906">
        <v>42768</v>
      </c>
      <c r="B222" s="674">
        <v>2017</v>
      </c>
      <c r="C222" s="659">
        <v>61384.5</v>
      </c>
      <c r="D222" s="662">
        <f t="shared" ref="D222:D227" si="63">C222-C221</f>
        <v>1510.739999999998</v>
      </c>
      <c r="E222" s="661">
        <f t="shared" ref="E222:E227" si="64">C222/C221*100-100</f>
        <v>2.5232088313812255</v>
      </c>
      <c r="F222" s="662">
        <f t="shared" ref="F222:F227" si="65">C222-C209</f>
        <v>903.69999999999709</v>
      </c>
      <c r="G222" s="661">
        <f t="shared" si="62"/>
        <v>1.4941931985026571</v>
      </c>
      <c r="I222" s="684"/>
      <c r="J222" s="684"/>
      <c r="K222" s="684"/>
      <c r="L222" s="684"/>
      <c r="M222" s="684"/>
      <c r="N222" s="684"/>
    </row>
    <row r="223" spans="1:14" s="411" customFormat="1" ht="15" hidden="1" customHeight="1">
      <c r="A223" s="906">
        <v>42800</v>
      </c>
      <c r="B223" s="674">
        <v>2017</v>
      </c>
      <c r="C223" s="659">
        <v>63484.56</v>
      </c>
      <c r="D223" s="662">
        <f t="shared" si="63"/>
        <v>2100.0599999999977</v>
      </c>
      <c r="E223" s="661">
        <f t="shared" si="64"/>
        <v>3.4211568066857296</v>
      </c>
      <c r="F223" s="662">
        <f t="shared" si="65"/>
        <v>658.55999999999767</v>
      </c>
      <c r="G223" s="661">
        <f t="shared" si="62"/>
        <v>1.0482284404545794</v>
      </c>
      <c r="I223" s="684"/>
      <c r="J223" s="684"/>
      <c r="K223" s="684"/>
      <c r="L223" s="684"/>
      <c r="M223" s="684"/>
      <c r="N223" s="684"/>
    </row>
    <row r="224" spans="1:14" s="411" customFormat="1" ht="15" customHeight="1">
      <c r="A224" s="906">
        <v>42832</v>
      </c>
      <c r="B224" s="674">
        <v>2017</v>
      </c>
      <c r="C224" s="659">
        <v>64515.83</v>
      </c>
      <c r="D224" s="662">
        <f t="shared" si="63"/>
        <v>1031.2700000000041</v>
      </c>
      <c r="E224" s="661">
        <f t="shared" si="64"/>
        <v>1.6244422265823317</v>
      </c>
      <c r="F224" s="662">
        <f t="shared" si="65"/>
        <v>1000.6900000000023</v>
      </c>
      <c r="G224" s="661">
        <f t="shared" si="62"/>
        <v>1.5755141215149706</v>
      </c>
      <c r="I224" s="684"/>
      <c r="J224" s="684"/>
      <c r="K224" s="684"/>
      <c r="L224" s="684"/>
      <c r="M224" s="684"/>
      <c r="N224" s="684"/>
    </row>
    <row r="225" spans="1:14" s="411" customFormat="1" ht="15" hidden="1" customHeight="1">
      <c r="A225" s="906">
        <v>42864</v>
      </c>
      <c r="B225" s="676">
        <v>2017</v>
      </c>
      <c r="C225" s="694">
        <v>65039.72</v>
      </c>
      <c r="D225" s="695">
        <f t="shared" si="63"/>
        <v>523.88999999999942</v>
      </c>
      <c r="E225" s="696">
        <f t="shared" si="64"/>
        <v>0.81203326377416829</v>
      </c>
      <c r="F225" s="695">
        <f t="shared" si="65"/>
        <v>1142</v>
      </c>
      <c r="G225" s="696">
        <f t="shared" si="62"/>
        <v>1.7872312188916766</v>
      </c>
      <c r="I225" s="684"/>
      <c r="J225" s="684"/>
      <c r="K225" s="684"/>
      <c r="L225" s="684"/>
      <c r="M225" s="684"/>
      <c r="N225" s="684"/>
    </row>
    <row r="226" spans="1:14" s="411" customFormat="1" ht="15" hidden="1" customHeight="1">
      <c r="A226" s="906">
        <v>42896</v>
      </c>
      <c r="B226" s="676">
        <v>2017</v>
      </c>
      <c r="C226" s="694">
        <v>66323.399999999994</v>
      </c>
      <c r="D226" s="695">
        <f t="shared" si="63"/>
        <v>1283.679999999993</v>
      </c>
      <c r="E226" s="696">
        <f t="shared" si="64"/>
        <v>1.9736862335815601</v>
      </c>
      <c r="F226" s="695">
        <f t="shared" si="65"/>
        <v>1342.5899999999965</v>
      </c>
      <c r="G226" s="696">
        <f t="shared" si="62"/>
        <v>2.0661330629765757</v>
      </c>
      <c r="I226" s="684"/>
      <c r="J226" s="684"/>
      <c r="K226" s="684"/>
      <c r="L226" s="684"/>
      <c r="M226" s="684"/>
      <c r="N226" s="684"/>
    </row>
    <row r="227" spans="1:14" s="684" customFormat="1" ht="15" hidden="1" customHeight="1">
      <c r="A227" s="906">
        <v>42928</v>
      </c>
      <c r="B227" s="676">
        <v>2017</v>
      </c>
      <c r="C227" s="694">
        <v>68683.7</v>
      </c>
      <c r="D227" s="695">
        <f t="shared" si="63"/>
        <v>2360.3000000000029</v>
      </c>
      <c r="E227" s="696">
        <f t="shared" si="64"/>
        <v>3.5587741279850036</v>
      </c>
      <c r="F227" s="695">
        <f t="shared" si="65"/>
        <v>768.75</v>
      </c>
      <c r="G227" s="696">
        <f t="shared" si="62"/>
        <v>1.1319304512482233</v>
      </c>
    </row>
    <row r="228" spans="1:14" s="684" customFormat="1" ht="15" hidden="1" customHeight="1">
      <c r="A228" s="906">
        <v>42960</v>
      </c>
      <c r="B228" s="676">
        <v>2017</v>
      </c>
      <c r="C228" s="694">
        <v>68740.539999999994</v>
      </c>
      <c r="D228" s="695">
        <f>C228-C227</f>
        <v>56.839999999996508</v>
      </c>
      <c r="E228" s="696">
        <f>C228/C227*100-100</f>
        <v>8.2756170678052854E-2</v>
      </c>
      <c r="F228" s="695">
        <f>C228-C215</f>
        <v>45.639999999999418</v>
      </c>
      <c r="G228" s="696">
        <f t="shared" si="62"/>
        <v>6.6438702145291018E-2</v>
      </c>
    </row>
    <row r="229" spans="1:14" s="684" customFormat="1" ht="15" hidden="1" customHeight="1">
      <c r="A229" s="906">
        <v>42992</v>
      </c>
      <c r="B229" s="676">
        <v>2017</v>
      </c>
      <c r="C229" s="694">
        <v>67504.23</v>
      </c>
      <c r="D229" s="695">
        <f>C229-C228</f>
        <v>-1236.3099999999977</v>
      </c>
      <c r="E229" s="696">
        <f>C229/C228*100-100</f>
        <v>-1.7985165667886776</v>
      </c>
      <c r="F229" s="695">
        <f>C229-C216</f>
        <v>779.33000000000175</v>
      </c>
      <c r="G229" s="696">
        <f t="shared" si="62"/>
        <v>1.1679747740348745</v>
      </c>
    </row>
    <row r="230" spans="1:14" ht="15" hidden="1" customHeight="1">
      <c r="A230" s="906">
        <v>43024</v>
      </c>
      <c r="B230" s="676">
        <v>2017</v>
      </c>
      <c r="C230" s="694">
        <v>65308.800000000003</v>
      </c>
      <c r="D230" s="695">
        <f>C230-C229</f>
        <v>-2195.429999999993</v>
      </c>
      <c r="E230" s="696">
        <f>C230/C229*100-100</f>
        <v>-3.2522850790239346</v>
      </c>
      <c r="F230" s="695">
        <f>C230-C217</f>
        <v>154.10000000000582</v>
      </c>
      <c r="G230" s="696">
        <f t="shared" si="62"/>
        <v>0.23651401971002883</v>
      </c>
      <c r="H230" s="684"/>
      <c r="I230" s="684"/>
      <c r="J230" s="684"/>
      <c r="K230" s="684"/>
      <c r="L230" s="684"/>
      <c r="M230" s="684"/>
      <c r="N230" s="684"/>
    </row>
    <row r="231" spans="1:14" ht="15" hidden="1" customHeight="1">
      <c r="A231" s="906">
        <v>43056</v>
      </c>
      <c r="B231" s="676">
        <v>2017</v>
      </c>
      <c r="C231" s="694">
        <v>64467.8</v>
      </c>
      <c r="D231" s="695">
        <f>C231-C230</f>
        <v>-841</v>
      </c>
      <c r="E231" s="696">
        <f>C231/C230*100-100</f>
        <v>-1.2877284531334254</v>
      </c>
      <c r="F231" s="695">
        <f>C231-C218</f>
        <v>385.42000000000553</v>
      </c>
      <c r="G231" s="696">
        <f t="shared" si="62"/>
        <v>0.60144457805719753</v>
      </c>
      <c r="H231" s="684"/>
      <c r="I231" s="684"/>
      <c r="J231" s="684"/>
      <c r="K231" s="684"/>
      <c r="L231" s="684"/>
      <c r="M231" s="684"/>
      <c r="N231" s="684"/>
    </row>
    <row r="232" spans="1:14" s="684" customFormat="1" ht="15" hidden="1" customHeight="1">
      <c r="A232" s="906">
        <v>43088</v>
      </c>
      <c r="B232" s="676">
        <v>2017</v>
      </c>
      <c r="C232" s="698">
        <v>61616.72</v>
      </c>
      <c r="D232" s="699">
        <f>C232-C231</f>
        <v>-2851.0800000000017</v>
      </c>
      <c r="E232" s="700">
        <f>C232/C231*100-100</f>
        <v>-4.4224868849255046</v>
      </c>
      <c r="F232" s="699">
        <f>C232-C219</f>
        <v>1396.2700000000041</v>
      </c>
      <c r="G232" s="700">
        <f t="shared" si="62"/>
        <v>2.3185977520925292</v>
      </c>
      <c r="H232"/>
    </row>
    <row r="233" spans="1:14" s="684" customFormat="1" ht="19.149999999999999" customHeight="1">
      <c r="B233" s="690">
        <v>2018</v>
      </c>
      <c r="C233" s="691"/>
      <c r="D233" s="692"/>
      <c r="E233" s="693"/>
      <c r="F233" s="692"/>
      <c r="G233" s="693"/>
      <c r="H233" s="913"/>
      <c r="I233" s="747"/>
    </row>
    <row r="234" spans="1:14" s="684" customFormat="1" ht="15" customHeight="1">
      <c r="B234" s="701" t="s">
        <v>90</v>
      </c>
      <c r="C234" s="702">
        <v>60223.9</v>
      </c>
      <c r="D234" s="703">
        <f>C234-C232</f>
        <v>-1392.8199999999997</v>
      </c>
      <c r="E234" s="704">
        <f>C234/C232*100-100</f>
        <v>-2.2604578757194531</v>
      </c>
      <c r="F234" s="703">
        <f t="shared" ref="F234:F240" si="66">(C234-C221)</f>
        <v>350.13999999999942</v>
      </c>
      <c r="G234" s="704">
        <f t="shared" ref="G234:G240" si="67">C234/C221*100-100</f>
        <v>0.58479707972240647</v>
      </c>
    </row>
    <row r="235" spans="1:14" s="411" customFormat="1" ht="15" customHeight="1">
      <c r="B235" s="701" t="s">
        <v>91</v>
      </c>
      <c r="C235" s="702">
        <v>61091.6</v>
      </c>
      <c r="D235" s="703">
        <f t="shared" ref="D235:D240" si="68">C235-C234</f>
        <v>867.69999999999709</v>
      </c>
      <c r="E235" s="704">
        <f t="shared" ref="E235:E240" si="69">C235/C234*100-100</f>
        <v>1.4407901182088807</v>
      </c>
      <c r="F235" s="703">
        <f t="shared" si="66"/>
        <v>-292.90000000000146</v>
      </c>
      <c r="G235" s="704">
        <f t="shared" si="67"/>
        <v>-0.4771562853814828</v>
      </c>
      <c r="I235" s="684"/>
      <c r="J235" s="684"/>
      <c r="K235" s="684"/>
      <c r="L235" s="684"/>
      <c r="M235" s="684"/>
      <c r="N235" s="684"/>
    </row>
    <row r="236" spans="1:14" s="411" customFormat="1" ht="15" customHeight="1">
      <c r="B236" s="701" t="s">
        <v>92</v>
      </c>
      <c r="C236" s="702">
        <v>62967.4</v>
      </c>
      <c r="D236" s="703">
        <f t="shared" si="68"/>
        <v>1875.8000000000029</v>
      </c>
      <c r="E236" s="704">
        <f t="shared" si="69"/>
        <v>3.0704712268135239</v>
      </c>
      <c r="F236" s="703">
        <f t="shared" si="66"/>
        <v>-517.15999999999622</v>
      </c>
      <c r="G236" s="704">
        <f t="shared" si="67"/>
        <v>-0.81462327217830932</v>
      </c>
      <c r="I236" s="684"/>
      <c r="J236" s="684"/>
      <c r="K236" s="684"/>
      <c r="L236" s="684"/>
      <c r="M236" s="684"/>
      <c r="N236" s="684"/>
    </row>
    <row r="237" spans="1:14" s="411" customFormat="1" ht="15" customHeight="1">
      <c r="B237" s="674" t="s">
        <v>93</v>
      </c>
      <c r="C237" s="698">
        <v>64853.42</v>
      </c>
      <c r="D237" s="699">
        <f t="shared" si="68"/>
        <v>1886.0199999999968</v>
      </c>
      <c r="E237" s="700">
        <f t="shared" si="69"/>
        <v>2.9952324536188542</v>
      </c>
      <c r="F237" s="699">
        <f t="shared" si="66"/>
        <v>337.58999999999651</v>
      </c>
      <c r="G237" s="700">
        <f t="shared" si="67"/>
        <v>0.52326692534219887</v>
      </c>
      <c r="I237" s="684"/>
      <c r="J237" s="684"/>
      <c r="K237" s="684"/>
      <c r="L237" s="684"/>
      <c r="M237" s="684"/>
      <c r="N237" s="684"/>
    </row>
    <row r="238" spans="1:14" s="411" customFormat="1" ht="15" customHeight="1">
      <c r="B238" s="701" t="s">
        <v>94</v>
      </c>
      <c r="C238" s="694">
        <v>65381.72</v>
      </c>
      <c r="D238" s="695">
        <f t="shared" si="68"/>
        <v>528.30000000000291</v>
      </c>
      <c r="E238" s="696">
        <f t="shared" si="69"/>
        <v>0.81460623048099023</v>
      </c>
      <c r="F238" s="695">
        <f t="shared" si="66"/>
        <v>342</v>
      </c>
      <c r="G238" s="696">
        <f t="shared" si="67"/>
        <v>0.52583252203422148</v>
      </c>
      <c r="I238" s="684"/>
      <c r="J238" s="684"/>
      <c r="K238" s="684"/>
      <c r="L238" s="684"/>
      <c r="M238" s="684"/>
      <c r="N238" s="684"/>
    </row>
    <row r="239" spans="1:14" s="411" customFormat="1" ht="15" customHeight="1">
      <c r="B239" s="701" t="s">
        <v>95</v>
      </c>
      <c r="C239" s="694">
        <v>67081.19</v>
      </c>
      <c r="D239" s="695">
        <f t="shared" si="68"/>
        <v>1699.4700000000012</v>
      </c>
      <c r="E239" s="696">
        <f t="shared" si="69"/>
        <v>2.5993045150846541</v>
      </c>
      <c r="F239" s="695">
        <f t="shared" si="66"/>
        <v>757.79000000000815</v>
      </c>
      <c r="G239" s="696">
        <f t="shared" si="67"/>
        <v>1.142568083059686</v>
      </c>
      <c r="I239" s="684"/>
      <c r="J239" s="684"/>
      <c r="K239" s="684"/>
      <c r="L239" s="684"/>
      <c r="M239" s="684"/>
      <c r="N239" s="684"/>
    </row>
    <row r="240" spans="1:14" s="684" customFormat="1" ht="15" customHeight="1">
      <c r="A240" s="411"/>
      <c r="B240" s="701" t="s">
        <v>96</v>
      </c>
      <c r="C240" s="694">
        <v>69302.720000000001</v>
      </c>
      <c r="D240" s="695">
        <f t="shared" si="68"/>
        <v>2221.5299999999988</v>
      </c>
      <c r="E240" s="696">
        <f t="shared" si="69"/>
        <v>3.31170332547768</v>
      </c>
      <c r="F240" s="695">
        <f t="shared" si="66"/>
        <v>619.02000000000407</v>
      </c>
      <c r="G240" s="696">
        <f t="shared" si="67"/>
        <v>0.90126187144838354</v>
      </c>
    </row>
    <row r="241" spans="1:14" s="684" customFormat="1" ht="15" customHeight="1">
      <c r="B241" s="701" t="s">
        <v>97</v>
      </c>
      <c r="C241" s="694">
        <v>68884.13</v>
      </c>
      <c r="D241" s="695">
        <f>C241-C240</f>
        <v>-418.58999999999651</v>
      </c>
      <c r="E241" s="696">
        <f>C241/C240*100-100</f>
        <v>-0.60400226715488259</v>
      </c>
      <c r="F241" s="695">
        <f>(C241-C228)</f>
        <v>143.59000000001106</v>
      </c>
      <c r="G241" s="696">
        <f>C241/C228*100-100</f>
        <v>0.20888692465904057</v>
      </c>
    </row>
    <row r="242" spans="1:14" s="684" customFormat="1" ht="15" customHeight="1">
      <c r="B242" s="701" t="s">
        <v>98</v>
      </c>
      <c r="C242" s="694">
        <v>67271.350000000006</v>
      </c>
      <c r="D242" s="695">
        <f>C242-C241</f>
        <v>-1612.7799999999988</v>
      </c>
      <c r="E242" s="696">
        <f>C242/C241*100-100</f>
        <v>-2.341293996164282</v>
      </c>
      <c r="F242" s="695">
        <f>(C242-C229)</f>
        <v>-232.8799999999901</v>
      </c>
      <c r="G242" s="696">
        <f>C242/C229*100-100</f>
        <v>-0.34498578829798987</v>
      </c>
    </row>
    <row r="243" spans="1:14" ht="15" customHeight="1">
      <c r="B243" s="701" t="s">
        <v>99</v>
      </c>
      <c r="C243" s="694">
        <v>65906.86</v>
      </c>
      <c r="D243" s="695">
        <f>C243-C242</f>
        <v>-1364.4900000000052</v>
      </c>
      <c r="E243" s="696">
        <f>C243/C242*100-100</f>
        <v>-2.0283374720441998</v>
      </c>
      <c r="F243" s="695">
        <f>(C243-C230)</f>
        <v>598.05999999999767</v>
      </c>
      <c r="G243" s="696">
        <f>C243/C230*100-100</f>
        <v>0.91574182958498795</v>
      </c>
      <c r="H243" s="684"/>
      <c r="I243" s="684"/>
      <c r="J243" s="684"/>
      <c r="K243" s="684"/>
      <c r="L243" s="684"/>
      <c r="M243" s="684"/>
      <c r="N243" s="684"/>
    </row>
    <row r="244" spans="1:14" ht="15" customHeight="1">
      <c r="B244" s="701" t="s">
        <v>100</v>
      </c>
      <c r="C244" s="694">
        <v>64952.7</v>
      </c>
      <c r="D244" s="695">
        <f>C244-C243</f>
        <v>-954.16000000000349</v>
      </c>
      <c r="E244" s="696">
        <f>C244/C243*100-100</f>
        <v>-1.4477400379869465</v>
      </c>
      <c r="F244" s="695">
        <f>(C244-C231)</f>
        <v>484.89999999999418</v>
      </c>
      <c r="G244" s="696">
        <f>C244/C231*100-100</f>
        <v>0.75215844188880965</v>
      </c>
      <c r="H244" s="684"/>
      <c r="I244" s="684"/>
      <c r="J244" s="684"/>
      <c r="K244" s="684"/>
      <c r="L244" s="684"/>
      <c r="M244" s="684"/>
      <c r="N244" s="684"/>
    </row>
    <row r="245" spans="1:14" s="684" customFormat="1" ht="15" customHeight="1">
      <c r="B245" s="701" t="s">
        <v>101</v>
      </c>
      <c r="C245" s="694">
        <v>62619.94</v>
      </c>
      <c r="D245" s="695">
        <f>C245-C244</f>
        <v>-2332.7599999999948</v>
      </c>
      <c r="E245" s="696">
        <f>C245/C244*100-100</f>
        <v>-3.5914750272120983</v>
      </c>
      <c r="F245" s="695">
        <f>(C245-C232)</f>
        <v>1003.2200000000012</v>
      </c>
      <c r="G245" s="696">
        <f>C245/C232*100-100</f>
        <v>1.6281619664272995</v>
      </c>
      <c r="H245"/>
    </row>
    <row r="246" spans="1:14" s="684" customFormat="1" ht="19.149999999999999" customHeight="1">
      <c r="B246" s="690">
        <v>2019</v>
      </c>
      <c r="C246" s="691"/>
      <c r="D246" s="692"/>
      <c r="E246" s="693"/>
      <c r="F246" s="692"/>
      <c r="G246" s="693"/>
      <c r="H246" s="913"/>
      <c r="I246" s="747"/>
    </row>
    <row r="247" spans="1:14" s="684" customFormat="1" ht="15" customHeight="1">
      <c r="B247" s="701" t="s">
        <v>90</v>
      </c>
      <c r="C247" s="702">
        <v>61204.49</v>
      </c>
      <c r="D247" s="703">
        <f>C247-C245</f>
        <v>-1415.4500000000044</v>
      </c>
      <c r="E247" s="704">
        <f>C247/C245*100-100</f>
        <v>-2.2603822360736814</v>
      </c>
      <c r="F247" s="703">
        <f t="shared" ref="F247:F258" si="70">(C247-C234)</f>
        <v>980.58999999999651</v>
      </c>
      <c r="G247" s="704">
        <f t="shared" ref="G247:G258" si="71">C247/C234*100-100</f>
        <v>1.6282406154367095</v>
      </c>
    </row>
    <row r="248" spans="1:14" s="411" customFormat="1" ht="15" customHeight="1">
      <c r="B248" s="701" t="s">
        <v>91</v>
      </c>
      <c r="C248" s="702">
        <v>62442.8</v>
      </c>
      <c r="D248" s="703">
        <f t="shared" ref="D248:D253" si="72">C248-C247</f>
        <v>1238.3100000000049</v>
      </c>
      <c r="E248" s="704">
        <f t="shared" ref="E248:E253" si="73">C248/C247*100-100</f>
        <v>2.0232339163352293</v>
      </c>
      <c r="F248" s="703">
        <f t="shared" si="70"/>
        <v>1351.2000000000044</v>
      </c>
      <c r="G248" s="704">
        <f t="shared" si="71"/>
        <v>2.2117607003254278</v>
      </c>
      <c r="I248" s="684"/>
      <c r="J248" s="684"/>
      <c r="K248" s="684"/>
      <c r="L248" s="684"/>
      <c r="M248" s="684"/>
      <c r="N248" s="684"/>
    </row>
    <row r="249" spans="1:14" s="411" customFormat="1" ht="15" customHeight="1">
      <c r="B249" s="701" t="s">
        <v>92</v>
      </c>
      <c r="C249" s="702">
        <v>64426.14</v>
      </c>
      <c r="D249" s="703">
        <f t="shared" si="72"/>
        <v>1983.3399999999965</v>
      </c>
      <c r="E249" s="704">
        <f t="shared" si="73"/>
        <v>3.1762509048280947</v>
      </c>
      <c r="F249" s="703">
        <f t="shared" si="70"/>
        <v>1458.739999999998</v>
      </c>
      <c r="G249" s="704">
        <f t="shared" si="71"/>
        <v>2.3166590966119003</v>
      </c>
      <c r="I249" s="684"/>
      <c r="J249" s="684"/>
      <c r="K249" s="684"/>
      <c r="L249" s="684"/>
      <c r="M249" s="684"/>
      <c r="N249" s="684"/>
    </row>
    <row r="250" spans="1:14" s="411" customFormat="1" ht="15" customHeight="1">
      <c r="B250" s="674" t="s">
        <v>93</v>
      </c>
      <c r="C250" s="698">
        <v>65011.8</v>
      </c>
      <c r="D250" s="699">
        <f t="shared" si="72"/>
        <v>585.66000000000349</v>
      </c>
      <c r="E250" s="700">
        <f t="shared" si="73"/>
        <v>0.90904095759889003</v>
      </c>
      <c r="F250" s="699">
        <f t="shared" si="70"/>
        <v>158.38000000000466</v>
      </c>
      <c r="G250" s="700">
        <f t="shared" si="71"/>
        <v>0.24421225588410778</v>
      </c>
      <c r="I250" s="684"/>
      <c r="J250" s="684"/>
      <c r="K250" s="684"/>
      <c r="L250" s="684"/>
      <c r="M250" s="684"/>
      <c r="N250" s="684"/>
    </row>
    <row r="251" spans="1:14" s="411" customFormat="1" ht="15" customHeight="1">
      <c r="B251" s="701" t="s">
        <v>94</v>
      </c>
      <c r="C251" s="694">
        <v>65284.0454545455</v>
      </c>
      <c r="D251" s="695">
        <f t="shared" si="72"/>
        <v>272.24545454549661</v>
      </c>
      <c r="E251" s="696">
        <f t="shared" si="73"/>
        <v>0.41876313922317365</v>
      </c>
      <c r="F251" s="695">
        <f t="shared" si="70"/>
        <v>-97.67454545450164</v>
      </c>
      <c r="G251" s="696">
        <f t="shared" si="71"/>
        <v>-0.14939121432489344</v>
      </c>
      <c r="I251" s="684"/>
      <c r="J251" s="684"/>
      <c r="K251" s="684"/>
      <c r="L251" s="684"/>
      <c r="M251" s="684"/>
      <c r="N251" s="684"/>
    </row>
    <row r="252" spans="1:14" s="411" customFormat="1" ht="15" customHeight="1">
      <c r="B252" s="701" t="s">
        <v>95</v>
      </c>
      <c r="C252" s="694">
        <v>67268.75</v>
      </c>
      <c r="D252" s="695">
        <f t="shared" si="72"/>
        <v>1984.7045454545005</v>
      </c>
      <c r="E252" s="696">
        <f t="shared" si="73"/>
        <v>3.0401065553395767</v>
      </c>
      <c r="F252" s="695">
        <f t="shared" si="70"/>
        <v>187.55999999999767</v>
      </c>
      <c r="G252" s="696">
        <f t="shared" si="71"/>
        <v>0.27960147993798046</v>
      </c>
      <c r="I252" s="684"/>
      <c r="J252" s="684"/>
      <c r="K252" s="684"/>
      <c r="L252" s="684"/>
      <c r="M252" s="684"/>
      <c r="N252" s="684"/>
    </row>
    <row r="253" spans="1:14" s="684" customFormat="1" ht="15" customHeight="1">
      <c r="A253" s="411"/>
      <c r="B253" s="701" t="s">
        <v>96</v>
      </c>
      <c r="C253" s="694">
        <v>69625.210000000006</v>
      </c>
      <c r="D253" s="695">
        <f t="shared" si="72"/>
        <v>2356.4600000000064</v>
      </c>
      <c r="E253" s="696">
        <f t="shared" si="73"/>
        <v>3.5030530521230219</v>
      </c>
      <c r="F253" s="695">
        <f t="shared" si="70"/>
        <v>322.49000000000524</v>
      </c>
      <c r="G253" s="696">
        <f t="shared" si="71"/>
        <v>0.46533527111201067</v>
      </c>
    </row>
    <row r="254" spans="1:14" s="684" customFormat="1" ht="15" customHeight="1">
      <c r="B254" s="701" t="s">
        <v>97</v>
      </c>
      <c r="C254" s="694">
        <v>69695.190476190503</v>
      </c>
      <c r="D254" s="695">
        <f>C254-C253</f>
        <v>69.98047619049612</v>
      </c>
      <c r="E254" s="696">
        <f>C254/C253*100-100</f>
        <v>0.10051025510801992</v>
      </c>
      <c r="F254" s="695">
        <f t="shared" si="70"/>
        <v>811.06047619049787</v>
      </c>
      <c r="G254" s="696">
        <f t="shared" si="71"/>
        <v>1.1774271899645044</v>
      </c>
    </row>
    <row r="255" spans="1:14" s="684" customFormat="1" ht="15" customHeight="1">
      <c r="B255" s="701" t="s">
        <v>98</v>
      </c>
      <c r="C255" s="694">
        <v>68074.559999999998</v>
      </c>
      <c r="D255" s="695">
        <f>C255-C254</f>
        <v>-1620.6304761905049</v>
      </c>
      <c r="E255" s="696">
        <f>C255/C254*100-100</f>
        <v>-2.3253117828039365</v>
      </c>
      <c r="F255" s="695">
        <f t="shared" si="70"/>
        <v>803.20999999999185</v>
      </c>
      <c r="G255" s="696">
        <f t="shared" si="71"/>
        <v>1.1939852552386583</v>
      </c>
    </row>
    <row r="256" spans="1:14" ht="15" customHeight="1">
      <c r="B256" s="701" t="s">
        <v>99</v>
      </c>
      <c r="C256" s="694">
        <v>66040.22</v>
      </c>
      <c r="D256" s="695">
        <f>C256-C255</f>
        <v>-2034.3399999999965</v>
      </c>
      <c r="E256" s="696">
        <f>C256/C255*100-100</f>
        <v>-2.9883997781256255</v>
      </c>
      <c r="F256" s="695">
        <f t="shared" si="70"/>
        <v>133.36000000000058</v>
      </c>
      <c r="G256" s="696">
        <f t="shared" si="71"/>
        <v>0.20234615941345169</v>
      </c>
      <c r="H256" s="684"/>
      <c r="I256" s="684"/>
      <c r="J256" s="684"/>
      <c r="K256" s="684"/>
      <c r="L256" s="684"/>
      <c r="M256" s="684"/>
      <c r="N256" s="684"/>
    </row>
    <row r="257" spans="1:14" ht="15" customHeight="1">
      <c r="B257" s="701" t="s">
        <v>100</v>
      </c>
      <c r="C257" s="694">
        <v>64725.4</v>
      </c>
      <c r="D257" s="695">
        <f>C257-C256</f>
        <v>-1314.8199999999997</v>
      </c>
      <c r="E257" s="696">
        <f>C257/C256*100-100</f>
        <v>-1.9909382494485897</v>
      </c>
      <c r="F257" s="695">
        <f t="shared" si="70"/>
        <v>-227.29999999999563</v>
      </c>
      <c r="G257" s="696">
        <f t="shared" si="71"/>
        <v>-0.34994696140421411</v>
      </c>
      <c r="H257" s="684"/>
      <c r="I257" s="684"/>
      <c r="J257" s="684"/>
      <c r="K257" s="684"/>
      <c r="L257" s="684"/>
      <c r="M257" s="684"/>
      <c r="N257" s="684"/>
    </row>
    <row r="258" spans="1:14" s="684" customFormat="1" ht="15" customHeight="1">
      <c r="B258" s="701" t="s">
        <v>101</v>
      </c>
      <c r="C258" s="694">
        <v>62115.44</v>
      </c>
      <c r="D258" s="695">
        <f>C258-C257</f>
        <v>-2609.9599999999991</v>
      </c>
      <c r="E258" s="696">
        <f>C258/C257*100-100</f>
        <v>-4.0323582395782864</v>
      </c>
      <c r="F258" s="695">
        <f t="shared" si="70"/>
        <v>-504.5</v>
      </c>
      <c r="G258" s="696">
        <f t="shared" si="71"/>
        <v>-0.80565391790537433</v>
      </c>
      <c r="H258"/>
    </row>
    <row r="259" spans="1:14" s="684" customFormat="1" ht="19.149999999999999" customHeight="1">
      <c r="B259" s="690">
        <v>2020</v>
      </c>
      <c r="C259" s="691"/>
      <c r="D259" s="692"/>
      <c r="E259" s="693"/>
      <c r="F259" s="692"/>
      <c r="G259" s="693"/>
      <c r="H259" s="913"/>
      <c r="I259" s="747"/>
    </row>
    <row r="260" spans="1:14" s="684" customFormat="1" ht="15" customHeight="1">
      <c r="B260" s="701" t="s">
        <v>90</v>
      </c>
      <c r="C260" s="702">
        <v>60975.95</v>
      </c>
      <c r="D260" s="703">
        <v>-1139.4900000000052</v>
      </c>
      <c r="E260" s="704">
        <v>-1.834471429325788</v>
      </c>
      <c r="F260" s="703">
        <v>-228.54000000000087</v>
      </c>
      <c r="G260" s="704">
        <v>-0.3734039773879374</v>
      </c>
    </row>
    <row r="261" spans="1:14" s="411" customFormat="1" ht="15" customHeight="1">
      <c r="B261" s="701" t="s">
        <v>91</v>
      </c>
      <c r="C261" s="702">
        <v>61932.25</v>
      </c>
      <c r="D261" s="703">
        <v>956.30000000000291</v>
      </c>
      <c r="E261" s="704">
        <v>1.5683232487562861</v>
      </c>
      <c r="F261" s="703">
        <v>-510.55000000000291</v>
      </c>
      <c r="G261" s="704">
        <v>-0.81762829341414545</v>
      </c>
      <c r="I261" s="684"/>
      <c r="J261" s="684"/>
      <c r="K261" s="684"/>
      <c r="L261" s="684"/>
      <c r="M261" s="684"/>
      <c r="N261" s="684"/>
    </row>
    <row r="262" spans="1:14" s="411" customFormat="1" ht="15" customHeight="1">
      <c r="B262" s="701" t="s">
        <v>92</v>
      </c>
      <c r="C262" s="702">
        <v>62654.0454545455</v>
      </c>
      <c r="D262" s="703">
        <v>721.79545454549952</v>
      </c>
      <c r="E262" s="704">
        <v>1.1654597637668473</v>
      </c>
      <c r="F262" s="703">
        <v>-1772.0945454544999</v>
      </c>
      <c r="G262" s="704">
        <v>-2.7505831413375006</v>
      </c>
      <c r="I262" s="684"/>
      <c r="J262" s="684"/>
      <c r="K262" s="684"/>
      <c r="L262" s="684"/>
      <c r="M262" s="684"/>
      <c r="N262" s="684"/>
    </row>
    <row r="263" spans="1:14" s="411" customFormat="1" ht="15" customHeight="1">
      <c r="B263" s="674" t="s">
        <v>93</v>
      </c>
      <c r="C263" s="698">
        <v>61282.8</v>
      </c>
      <c r="D263" s="699">
        <v>-1371.2454545454966</v>
      </c>
      <c r="E263" s="700">
        <v>-2.1885984290357072</v>
      </c>
      <c r="F263" s="699">
        <v>-3729</v>
      </c>
      <c r="G263" s="700">
        <v>-5.7358817937666799</v>
      </c>
      <c r="I263" s="684"/>
      <c r="J263" s="684"/>
      <c r="K263" s="684"/>
      <c r="L263" s="684"/>
      <c r="M263" s="684"/>
      <c r="N263" s="684"/>
    </row>
    <row r="264" spans="1:14" s="411" customFormat="1" ht="15" customHeight="1">
      <c r="B264" s="701" t="s">
        <v>94</v>
      </c>
      <c r="C264" s="694"/>
      <c r="D264" s="695"/>
      <c r="E264" s="696"/>
      <c r="F264" s="695"/>
      <c r="G264" s="696"/>
      <c r="I264" s="684"/>
      <c r="J264" s="684"/>
      <c r="K264" s="684"/>
      <c r="L264" s="684"/>
      <c r="M264" s="684"/>
      <c r="N264" s="684"/>
    </row>
    <row r="265" spans="1:14" s="411" customFormat="1" ht="15" customHeight="1">
      <c r="B265" s="701" t="s">
        <v>95</v>
      </c>
      <c r="C265" s="694"/>
      <c r="D265" s="695"/>
      <c r="E265" s="696"/>
      <c r="F265" s="695"/>
      <c r="G265" s="696"/>
      <c r="I265" s="684"/>
      <c r="J265" s="684"/>
      <c r="K265" s="684"/>
      <c r="L265" s="684"/>
      <c r="M265" s="684"/>
      <c r="N265" s="684"/>
    </row>
    <row r="266" spans="1:14" s="684" customFormat="1" ht="15" customHeight="1">
      <c r="A266" s="411"/>
      <c r="B266" s="701" t="s">
        <v>96</v>
      </c>
      <c r="C266" s="694"/>
      <c r="D266" s="695"/>
      <c r="E266" s="696"/>
      <c r="F266" s="695"/>
      <c r="G266" s="696"/>
    </row>
    <row r="267" spans="1:14" s="684" customFormat="1" ht="15" customHeight="1">
      <c r="B267" s="701" t="s">
        <v>97</v>
      </c>
      <c r="C267" s="694"/>
      <c r="D267" s="695"/>
      <c r="E267" s="696"/>
      <c r="F267" s="695"/>
      <c r="G267" s="696"/>
    </row>
    <row r="268" spans="1:14" s="684" customFormat="1" ht="15" customHeight="1">
      <c r="B268" s="701" t="s">
        <v>98</v>
      </c>
      <c r="C268" s="694"/>
      <c r="D268" s="695"/>
      <c r="E268" s="696"/>
      <c r="F268" s="695"/>
      <c r="G268" s="696"/>
    </row>
    <row r="269" spans="1:14" ht="15" customHeight="1">
      <c r="B269" s="701" t="s">
        <v>99</v>
      </c>
      <c r="C269" s="694"/>
      <c r="D269" s="695"/>
      <c r="E269" s="696"/>
      <c r="F269" s="695"/>
      <c r="G269" s="696"/>
      <c r="H269" s="684"/>
      <c r="I269" s="684"/>
      <c r="J269" s="684"/>
      <c r="K269" s="684"/>
      <c r="L269" s="684"/>
      <c r="M269" s="684"/>
      <c r="N269" s="684"/>
    </row>
    <row r="270" spans="1:14" ht="15" customHeight="1">
      <c r="B270" s="701" t="s">
        <v>100</v>
      </c>
      <c r="C270" s="694"/>
      <c r="D270" s="695"/>
      <c r="E270" s="696"/>
      <c r="F270" s="695"/>
      <c r="G270" s="696"/>
      <c r="H270" s="684"/>
      <c r="I270" s="684"/>
      <c r="J270" s="684"/>
      <c r="K270" s="684"/>
      <c r="L270" s="684"/>
      <c r="M270" s="684"/>
      <c r="N270" s="684"/>
    </row>
    <row r="271" spans="1:14" s="684" customFormat="1" ht="15" customHeight="1">
      <c r="B271" s="701" t="s">
        <v>101</v>
      </c>
      <c r="C271" s="694"/>
      <c r="D271" s="695"/>
      <c r="E271" s="696"/>
      <c r="F271" s="695"/>
      <c r="G271" s="696"/>
      <c r="H271"/>
    </row>
    <row r="272" spans="1:14">
      <c r="D272" s="695"/>
      <c r="E272" s="696"/>
      <c r="F272" s="695"/>
      <c r="G272" s="696"/>
    </row>
    <row r="273" spans="2:9">
      <c r="B273" s="536" t="s">
        <v>286</v>
      </c>
      <c r="D273" s="528"/>
      <c r="E273" s="528"/>
    </row>
    <row r="274" spans="2:9">
      <c r="D274" s="528"/>
      <c r="E274" s="528"/>
      <c r="I274" s="411"/>
    </row>
    <row r="275" spans="2:9">
      <c r="D275" s="528"/>
      <c r="E275" s="528"/>
    </row>
    <row r="276" spans="2:9">
      <c r="D276" s="528"/>
      <c r="E276" s="528"/>
    </row>
    <row r="277" spans="2:9">
      <c r="D277" s="528"/>
      <c r="E277" s="528"/>
    </row>
    <row r="278" spans="2:9">
      <c r="D278" s="528"/>
      <c r="E278" s="528"/>
    </row>
    <row r="279" spans="2:9">
      <c r="D279" s="528"/>
      <c r="E279" s="528"/>
    </row>
    <row r="297" spans="1:23">
      <c r="A297" s="1201"/>
      <c r="B297" s="1226"/>
      <c r="C297" s="1225"/>
      <c r="D297" s="1225"/>
      <c r="E297" s="1225"/>
      <c r="F297" s="1225"/>
      <c r="G297" s="1225"/>
      <c r="H297" s="1201"/>
      <c r="I297" s="1201"/>
      <c r="J297" s="1201"/>
      <c r="K297" s="1201"/>
      <c r="L297" s="1201"/>
      <c r="M297" s="1201"/>
      <c r="N297" s="1201"/>
      <c r="O297" s="1201"/>
      <c r="P297" s="1201"/>
      <c r="Q297" s="1201"/>
      <c r="R297" s="1201"/>
      <c r="S297" s="1201"/>
      <c r="T297" s="1201"/>
      <c r="U297" s="1201"/>
      <c r="V297" s="1201"/>
      <c r="W297" s="1201"/>
    </row>
    <row r="298" spans="1:23">
      <c r="A298" s="1201"/>
      <c r="B298" s="1226"/>
      <c r="C298" s="1225"/>
      <c r="D298" s="1225"/>
      <c r="E298" s="1225"/>
      <c r="F298" s="1225"/>
      <c r="G298" s="1225"/>
      <c r="H298" s="1201"/>
      <c r="I298" s="1201"/>
      <c r="J298" s="1201"/>
      <c r="K298" s="1201"/>
      <c r="L298" s="1201"/>
      <c r="M298" s="1201"/>
      <c r="N298" s="1201"/>
      <c r="O298" s="1201"/>
      <c r="P298" s="1201"/>
      <c r="Q298" s="1201"/>
      <c r="R298" s="1201"/>
      <c r="S298" s="1201"/>
      <c r="T298" s="1201"/>
      <c r="U298" s="1201"/>
      <c r="V298" s="1201"/>
      <c r="W298" s="1201"/>
    </row>
    <row r="299" spans="1:23">
      <c r="A299" s="1201"/>
      <c r="B299" s="1226"/>
      <c r="C299" s="1225"/>
      <c r="D299" s="1225"/>
      <c r="E299" s="1225"/>
      <c r="F299" s="1225"/>
      <c r="G299" s="1225"/>
      <c r="H299" s="1201"/>
      <c r="I299" s="1201"/>
      <c r="J299" s="1201"/>
      <c r="K299" s="1201"/>
      <c r="L299" s="1201"/>
      <c r="M299" s="1201"/>
      <c r="N299" s="1201"/>
      <c r="O299" s="1201"/>
      <c r="P299" s="1201"/>
      <c r="Q299" s="1201"/>
      <c r="R299" s="1201"/>
      <c r="S299" s="1201"/>
      <c r="T299" s="1201"/>
      <c r="U299" s="1201"/>
      <c r="V299" s="1201"/>
      <c r="W299" s="1201"/>
    </row>
    <row r="300" spans="1:23">
      <c r="A300" s="1201"/>
      <c r="B300" s="1226"/>
      <c r="C300" s="1225"/>
      <c r="D300" s="1225"/>
      <c r="E300" s="1225"/>
      <c r="F300" s="1225"/>
      <c r="G300" s="1225"/>
      <c r="H300" s="1201"/>
      <c r="I300" s="1201"/>
      <c r="J300" s="1201"/>
      <c r="K300" s="1201"/>
      <c r="L300" s="1201"/>
      <c r="M300" s="1201"/>
      <c r="N300" s="1201"/>
      <c r="O300" s="1201"/>
      <c r="P300" s="1201"/>
      <c r="Q300" s="1201"/>
      <c r="R300" s="1201"/>
      <c r="S300" s="1201"/>
      <c r="T300" s="1201"/>
      <c r="U300" s="1201"/>
      <c r="V300" s="1201"/>
      <c r="W300" s="1201"/>
    </row>
    <row r="301" spans="1:23">
      <c r="A301" s="1201"/>
      <c r="B301" s="1226"/>
      <c r="C301" s="1225"/>
      <c r="D301" s="1225"/>
      <c r="E301" s="1225"/>
      <c r="F301" s="1225"/>
      <c r="G301" s="1225"/>
      <c r="H301" s="1201"/>
      <c r="I301" s="1201"/>
      <c r="J301" s="1201"/>
      <c r="K301" s="1201"/>
      <c r="L301" s="1201"/>
      <c r="M301" s="1201"/>
      <c r="N301" s="1201"/>
      <c r="O301" s="1201"/>
      <c r="P301" s="1201"/>
      <c r="Q301" s="1201"/>
      <c r="R301" s="1201"/>
      <c r="S301" s="1201"/>
      <c r="T301" s="1201"/>
      <c r="U301" s="1201"/>
      <c r="V301" s="1201"/>
      <c r="W301" s="1201"/>
    </row>
    <row r="302" spans="1:23">
      <c r="A302" s="1201"/>
      <c r="B302" s="1226"/>
      <c r="C302" s="1225"/>
      <c r="D302" s="1225"/>
      <c r="E302" s="1225"/>
      <c r="F302" s="1225"/>
      <c r="G302" s="1225"/>
      <c r="H302" s="1201"/>
      <c r="I302" s="1201"/>
      <c r="J302" s="1201"/>
      <c r="K302" s="1201"/>
      <c r="L302" s="1201"/>
      <c r="M302" s="1201"/>
      <c r="N302" s="1201"/>
      <c r="O302" s="1201"/>
      <c r="P302" s="1201"/>
      <c r="Q302" s="1201"/>
      <c r="R302" s="1201"/>
      <c r="S302" s="1201"/>
      <c r="T302" s="1201"/>
      <c r="U302" s="1201"/>
      <c r="V302" s="1201"/>
      <c r="W302" s="1201"/>
    </row>
    <row r="303" spans="1:23">
      <c r="A303" s="1201"/>
      <c r="B303" s="1226"/>
      <c r="C303" s="1225"/>
      <c r="D303" s="1225"/>
      <c r="E303" s="1225"/>
      <c r="F303" s="1225"/>
      <c r="G303" s="1225"/>
      <c r="H303" s="1201"/>
      <c r="I303" s="1201"/>
      <c r="J303" s="1201"/>
      <c r="K303" s="1201"/>
      <c r="L303" s="1201"/>
      <c r="M303" s="1201"/>
      <c r="N303" s="1201"/>
      <c r="O303" s="1201"/>
      <c r="P303" s="1201"/>
      <c r="Q303" s="1201"/>
      <c r="R303" s="1201"/>
      <c r="S303" s="1201"/>
      <c r="T303" s="1201"/>
      <c r="U303" s="1201"/>
      <c r="V303" s="1201"/>
      <c r="W303" s="1201"/>
    </row>
    <row r="304" spans="1:23">
      <c r="A304" s="1201"/>
      <c r="B304" s="1226"/>
      <c r="C304" s="1225"/>
      <c r="D304" s="1225"/>
      <c r="E304" s="1225"/>
      <c r="F304" s="1225"/>
      <c r="G304" s="1225"/>
      <c r="H304" s="1201"/>
      <c r="I304" s="1201"/>
      <c r="J304" s="1201"/>
      <c r="K304" s="1201"/>
      <c r="L304" s="1201"/>
      <c r="M304" s="1201"/>
      <c r="N304" s="1201"/>
      <c r="O304" s="1201"/>
      <c r="P304" s="1201"/>
      <c r="Q304" s="1201"/>
      <c r="R304" s="1201"/>
      <c r="S304" s="1201"/>
      <c r="T304" s="1201"/>
      <c r="U304" s="1201"/>
      <c r="V304" s="1201"/>
      <c r="W304" s="1201"/>
    </row>
    <row r="305" spans="1:23">
      <c r="A305" s="1201"/>
      <c r="B305" s="1226"/>
      <c r="C305" s="1225"/>
      <c r="D305" s="1225"/>
      <c r="E305" s="1225"/>
      <c r="F305" s="1225"/>
      <c r="G305" s="1225"/>
      <c r="H305" s="1201"/>
      <c r="I305" s="1201"/>
      <c r="J305" s="1201"/>
      <c r="K305" s="1201"/>
      <c r="L305" s="1201"/>
      <c r="M305" s="1201"/>
      <c r="N305" s="1201"/>
      <c r="O305" s="1201"/>
      <c r="P305" s="1201"/>
      <c r="Q305" s="1201"/>
      <c r="R305" s="1201"/>
      <c r="S305" s="1201"/>
      <c r="T305" s="1201"/>
      <c r="U305" s="1201"/>
      <c r="V305" s="1201"/>
      <c r="W305" s="1201"/>
    </row>
    <row r="306" spans="1:23">
      <c r="A306" s="1201"/>
      <c r="B306" s="1226"/>
      <c r="C306" s="1225"/>
      <c r="D306" s="1225"/>
      <c r="E306" s="1225"/>
      <c r="F306" s="1225"/>
      <c r="G306" s="1225"/>
      <c r="H306" s="1201"/>
      <c r="I306" s="1201"/>
      <c r="J306" s="1201"/>
      <c r="K306" s="1201"/>
      <c r="L306" s="1201"/>
      <c r="M306" s="1201"/>
      <c r="N306" s="1201"/>
      <c r="O306" s="1201"/>
      <c r="P306" s="1201"/>
      <c r="Q306" s="1201"/>
      <c r="R306" s="1201"/>
      <c r="S306" s="1201"/>
      <c r="T306" s="1201"/>
      <c r="U306" s="1201"/>
      <c r="V306" s="1201"/>
      <c r="W306" s="1201"/>
    </row>
    <row r="307" spans="1:23">
      <c r="A307" s="1201"/>
      <c r="B307" s="1226"/>
      <c r="C307" s="1225"/>
      <c r="D307" s="1225"/>
      <c r="E307" s="1225"/>
      <c r="F307" s="1225"/>
      <c r="G307" s="1225"/>
      <c r="H307" s="1201"/>
      <c r="I307" s="1201"/>
      <c r="J307" s="1201"/>
      <c r="K307" s="1201"/>
      <c r="L307" s="1201"/>
      <c r="M307" s="1201"/>
      <c r="N307" s="1201"/>
      <c r="O307" s="1201"/>
      <c r="P307" s="1201"/>
      <c r="Q307" s="1201"/>
      <c r="R307" s="1201"/>
      <c r="S307" s="1201"/>
      <c r="T307" s="1201"/>
      <c r="U307" s="1201"/>
      <c r="V307" s="1201"/>
      <c r="W307" s="1201"/>
    </row>
    <row r="308" spans="1:23">
      <c r="A308" s="1201"/>
      <c r="B308" s="1226"/>
      <c r="C308" s="1225"/>
      <c r="D308" s="1225"/>
      <c r="E308" s="1225"/>
      <c r="F308" s="1225"/>
      <c r="G308" s="1225"/>
      <c r="H308" s="1201"/>
      <c r="I308" s="1201"/>
      <c r="J308" s="1201"/>
      <c r="K308" s="1201"/>
      <c r="L308" s="1201"/>
      <c r="M308" s="1201"/>
      <c r="N308" s="1201"/>
      <c r="O308" s="1201"/>
      <c r="P308" s="1201"/>
      <c r="Q308" s="1201"/>
      <c r="R308" s="1201"/>
      <c r="S308" s="1201"/>
      <c r="T308" s="1201"/>
      <c r="U308" s="1201"/>
      <c r="V308" s="1201"/>
      <c r="W308" s="1201"/>
    </row>
    <row r="309" spans="1:23">
      <c r="A309" s="1201"/>
      <c r="B309" s="1226"/>
      <c r="C309" s="1225"/>
      <c r="D309" s="1225"/>
      <c r="E309" s="1225"/>
      <c r="F309" s="1225"/>
      <c r="G309" s="1225"/>
      <c r="H309" s="1201"/>
      <c r="I309" s="1201"/>
      <c r="J309" s="1201"/>
      <c r="K309" s="1201"/>
      <c r="L309" s="1201"/>
      <c r="M309" s="1201"/>
      <c r="N309" s="1201"/>
      <c r="O309" s="1201"/>
      <c r="P309" s="1201"/>
      <c r="Q309" s="1201"/>
      <c r="R309" s="1201"/>
      <c r="S309" s="1201"/>
      <c r="T309" s="1201"/>
      <c r="U309" s="1201"/>
      <c r="V309" s="1201"/>
      <c r="W309" s="1201"/>
    </row>
    <row r="310" spans="1:23">
      <c r="A310" s="1201"/>
      <c r="B310" s="1226"/>
      <c r="C310" s="1225"/>
      <c r="D310" s="1225"/>
      <c r="E310" s="1225"/>
      <c r="F310" s="1225"/>
      <c r="G310" s="1225"/>
      <c r="H310" s="1201"/>
      <c r="I310" s="1201"/>
      <c r="J310" s="1201"/>
      <c r="K310" s="1201"/>
      <c r="L310" s="1201"/>
      <c r="M310" s="1201"/>
      <c r="N310" s="1201"/>
      <c r="O310" s="1201"/>
      <c r="P310" s="1201"/>
      <c r="Q310" s="1201"/>
      <c r="R310" s="1201"/>
      <c r="S310" s="1201"/>
      <c r="T310" s="1201"/>
      <c r="U310" s="1201"/>
      <c r="V310" s="1201"/>
      <c r="W310" s="1201"/>
    </row>
    <row r="311" spans="1:23">
      <c r="A311" s="1201"/>
      <c r="B311" s="1226"/>
      <c r="C311" s="1225"/>
      <c r="D311" s="1225"/>
      <c r="E311" s="1225"/>
      <c r="F311" s="1225"/>
      <c r="G311" s="1225"/>
      <c r="H311" s="1201"/>
      <c r="I311" s="1201"/>
      <c r="J311" s="1201"/>
      <c r="K311" s="1201"/>
      <c r="L311" s="1201"/>
      <c r="M311" s="1201"/>
      <c r="N311" s="1201"/>
      <c r="O311" s="1201"/>
      <c r="P311" s="1201"/>
      <c r="Q311" s="1201"/>
      <c r="R311" s="1201"/>
      <c r="S311" s="1201"/>
      <c r="T311" s="1201"/>
      <c r="U311" s="1201"/>
      <c r="V311" s="1201"/>
      <c r="W311" s="1201"/>
    </row>
    <row r="312" spans="1:23">
      <c r="A312" s="1201"/>
      <c r="B312" s="1226"/>
      <c r="C312" s="1225"/>
      <c r="D312" s="1225"/>
      <c r="E312" s="1225"/>
      <c r="F312" s="1225"/>
      <c r="G312" s="1225"/>
      <c r="H312" s="1201"/>
      <c r="I312" s="1201"/>
      <c r="J312" s="1201"/>
      <c r="K312" s="1201"/>
      <c r="L312" s="1201"/>
      <c r="M312" s="1201"/>
      <c r="N312" s="1201"/>
      <c r="O312" s="1201"/>
      <c r="P312" s="1201"/>
      <c r="Q312" s="1201"/>
      <c r="R312" s="1201"/>
      <c r="S312" s="1201"/>
      <c r="T312" s="1201"/>
      <c r="U312" s="1201"/>
      <c r="V312" s="1201"/>
      <c r="W312" s="1201"/>
    </row>
    <row r="313" spans="1:23">
      <c r="A313" s="1201"/>
      <c r="B313" s="1226"/>
      <c r="C313" s="1225"/>
      <c r="D313" s="1225"/>
      <c r="E313" s="1225"/>
      <c r="F313" s="1225"/>
      <c r="G313" s="1225"/>
      <c r="H313" s="1201"/>
      <c r="I313" s="1201"/>
      <c r="J313" s="1201"/>
      <c r="K313" s="1201"/>
      <c r="L313" s="1201"/>
      <c r="M313" s="1201"/>
      <c r="N313" s="1201"/>
      <c r="O313" s="1201"/>
      <c r="P313" s="1201"/>
      <c r="Q313" s="1201"/>
      <c r="R313" s="1201"/>
      <c r="S313" s="1201"/>
      <c r="T313" s="1201"/>
      <c r="U313" s="1201"/>
      <c r="V313" s="1201"/>
      <c r="W313" s="1201"/>
    </row>
    <row r="314" spans="1:23">
      <c r="A314" s="1201"/>
      <c r="B314" s="1226"/>
      <c r="C314" s="1225"/>
      <c r="D314" s="1225"/>
      <c r="E314" s="1225"/>
      <c r="F314" s="1225"/>
      <c r="G314" s="1225"/>
      <c r="H314" s="1201"/>
      <c r="I314" s="1201"/>
      <c r="J314" s="1201"/>
      <c r="K314" s="1201"/>
      <c r="L314" s="1201"/>
      <c r="M314" s="1201"/>
      <c r="N314" s="1201"/>
      <c r="O314" s="1201"/>
      <c r="P314" s="1201"/>
      <c r="Q314" s="1201"/>
      <c r="R314" s="1201"/>
      <c r="S314" s="1201"/>
      <c r="T314" s="1201"/>
      <c r="U314" s="1201"/>
      <c r="V314" s="1201"/>
      <c r="W314" s="1201"/>
    </row>
    <row r="315" spans="1:23">
      <c r="A315" s="1201"/>
      <c r="B315" s="1226"/>
      <c r="C315" s="1225"/>
      <c r="D315" s="1225"/>
      <c r="E315" s="1225"/>
      <c r="F315" s="1225"/>
      <c r="G315" s="1225"/>
      <c r="H315" s="1201"/>
      <c r="I315" s="1201"/>
      <c r="J315" s="1201"/>
      <c r="K315" s="1201"/>
      <c r="L315" s="1201"/>
      <c r="M315" s="1201"/>
      <c r="N315" s="1201"/>
      <c r="O315" s="1201"/>
      <c r="P315" s="1201"/>
      <c r="Q315" s="1201"/>
      <c r="R315" s="1201"/>
      <c r="S315" s="1201"/>
      <c r="T315" s="1201"/>
      <c r="U315" s="1201"/>
      <c r="V315" s="1201"/>
      <c r="W315" s="1201"/>
    </row>
    <row r="316" spans="1:23">
      <c r="A316" s="1201"/>
      <c r="B316" s="1226"/>
      <c r="C316" s="1225"/>
      <c r="D316" s="1225"/>
      <c r="E316" s="1225"/>
      <c r="F316" s="1225"/>
      <c r="G316" s="1225"/>
      <c r="H316" s="1201"/>
      <c r="I316" s="1201"/>
      <c r="J316" s="1201"/>
      <c r="K316" s="1201"/>
      <c r="L316" s="1201"/>
      <c r="M316" s="1201"/>
      <c r="N316" s="1201"/>
      <c r="O316" s="1201"/>
      <c r="P316" s="1201"/>
      <c r="Q316" s="1201"/>
      <c r="R316" s="1201"/>
      <c r="S316" s="1201"/>
      <c r="T316" s="1201"/>
      <c r="U316" s="1201"/>
      <c r="V316" s="1201"/>
      <c r="W316" s="1201"/>
    </row>
    <row r="317" spans="1:23">
      <c r="A317" s="1201"/>
      <c r="B317" s="1226"/>
      <c r="C317" s="1225"/>
      <c r="D317" s="1225"/>
      <c r="E317" s="1225"/>
      <c r="F317" s="1225"/>
      <c r="G317" s="1225"/>
      <c r="H317" s="1201"/>
      <c r="I317" s="1201"/>
      <c r="J317" s="1201"/>
      <c r="K317" s="1201"/>
      <c r="L317" s="1201"/>
      <c r="M317" s="1201"/>
      <c r="N317" s="1201"/>
      <c r="O317" s="1201"/>
      <c r="P317" s="1201"/>
      <c r="Q317" s="1201"/>
      <c r="R317" s="1201"/>
      <c r="S317" s="1201"/>
      <c r="T317" s="1201"/>
      <c r="U317" s="1201"/>
      <c r="V317" s="1201"/>
      <c r="W317" s="1201"/>
    </row>
    <row r="318" spans="1:23">
      <c r="A318" s="1201"/>
      <c r="B318" s="1226"/>
      <c r="C318" s="1225"/>
      <c r="D318" s="1225"/>
      <c r="E318" s="1225"/>
      <c r="F318" s="1225"/>
      <c r="G318" s="1225"/>
      <c r="H318" s="1201"/>
      <c r="I318" s="1201"/>
      <c r="J318" s="1201"/>
      <c r="K318" s="1201"/>
      <c r="L318" s="1201"/>
      <c r="M318" s="1201"/>
      <c r="N318" s="1201"/>
      <c r="O318" s="1201"/>
      <c r="P318" s="1201"/>
      <c r="Q318" s="1201"/>
      <c r="R318" s="1201"/>
      <c r="S318" s="1201"/>
      <c r="T318" s="1201"/>
      <c r="U318" s="1201"/>
      <c r="V318" s="1201"/>
      <c r="W318" s="1201"/>
    </row>
    <row r="319" spans="1:23" ht="15">
      <c r="A319" s="1201"/>
      <c r="B319" s="1226"/>
      <c r="C319" s="1281"/>
      <c r="D319" s="1225"/>
      <c r="E319" s="1225"/>
      <c r="F319" s="1225"/>
      <c r="G319" s="1225"/>
      <c r="H319" s="1201"/>
      <c r="I319" s="1201"/>
      <c r="J319" s="1201"/>
      <c r="K319" s="1201"/>
      <c r="L319" s="1201"/>
      <c r="M319" s="1201"/>
      <c r="N319" s="1201"/>
      <c r="O319" s="1201"/>
      <c r="P319" s="1201"/>
      <c r="Q319" s="1201"/>
      <c r="R319" s="1201"/>
      <c r="S319" s="1201"/>
      <c r="T319" s="1201"/>
      <c r="U319" s="1201"/>
      <c r="V319" s="1201"/>
      <c r="W319" s="1201"/>
    </row>
    <row r="320" spans="1:23" ht="15">
      <c r="A320" s="1201"/>
      <c r="B320" s="1226"/>
      <c r="C320" s="1281"/>
      <c r="D320" s="1282"/>
      <c r="E320" s="1282"/>
      <c r="F320" s="1225"/>
      <c r="G320" s="1225"/>
      <c r="H320" s="1201"/>
      <c r="I320" s="1201"/>
      <c r="J320" s="1201"/>
      <c r="K320" s="1201"/>
      <c r="L320" s="1201"/>
      <c r="M320" s="1201"/>
      <c r="N320" s="1201"/>
      <c r="O320" s="1201"/>
      <c r="P320" s="1201"/>
      <c r="Q320" s="1201"/>
      <c r="R320" s="1201"/>
      <c r="S320" s="1201"/>
      <c r="T320" s="1201"/>
      <c r="U320" s="1201"/>
      <c r="V320" s="1201"/>
      <c r="W320" s="1201"/>
    </row>
    <row r="321" spans="1:23" ht="15">
      <c r="A321" s="1201"/>
      <c r="B321" s="1230"/>
      <c r="C321" s="1281"/>
      <c r="D321" s="1282"/>
      <c r="E321" s="1282"/>
      <c r="F321" s="1283"/>
      <c r="G321" s="1283"/>
      <c r="H321" s="1201"/>
      <c r="I321" s="1201"/>
      <c r="J321" s="1201"/>
      <c r="K321" s="1201"/>
      <c r="L321" s="1201"/>
      <c r="M321" s="1201"/>
      <c r="N321" s="1201"/>
      <c r="O321" s="1201"/>
      <c r="P321" s="1201"/>
      <c r="Q321" s="1201"/>
      <c r="R321" s="1201"/>
      <c r="S321" s="1201"/>
      <c r="T321" s="1201"/>
      <c r="U321" s="1201"/>
      <c r="V321" s="1201"/>
      <c r="W321" s="1201"/>
    </row>
    <row r="322" spans="1:23" ht="15">
      <c r="A322" s="1201"/>
      <c r="B322" s="1226"/>
      <c r="C322" s="1281"/>
      <c r="D322" s="1282"/>
      <c r="E322" s="1282"/>
      <c r="F322" s="1283"/>
      <c r="G322" s="1283"/>
      <c r="H322" s="1201"/>
      <c r="I322" s="1201"/>
      <c r="J322" s="1201"/>
      <c r="K322" s="1201"/>
      <c r="L322" s="1201"/>
      <c r="M322" s="1201"/>
      <c r="N322" s="1201"/>
      <c r="O322" s="1201"/>
      <c r="P322" s="1201"/>
      <c r="Q322" s="1201"/>
      <c r="R322" s="1201"/>
      <c r="S322" s="1201"/>
      <c r="T322" s="1201"/>
      <c r="U322" s="1201"/>
      <c r="V322" s="1201"/>
      <c r="W322" s="1201"/>
    </row>
    <row r="323" spans="1:23" ht="15">
      <c r="A323" s="1201"/>
      <c r="B323" s="1226"/>
      <c r="C323" s="1281"/>
      <c r="D323" s="1282"/>
      <c r="E323" s="1282"/>
      <c r="F323" s="1283"/>
      <c r="G323" s="1283"/>
      <c r="H323" s="1201"/>
      <c r="I323" s="1201"/>
      <c r="J323" s="1201"/>
      <c r="K323" s="1201"/>
      <c r="L323" s="1201"/>
      <c r="M323" s="1201"/>
      <c r="N323" s="1201"/>
      <c r="O323" s="1201"/>
      <c r="P323" s="1201"/>
      <c r="Q323" s="1201"/>
      <c r="R323" s="1201"/>
      <c r="S323" s="1201"/>
      <c r="T323" s="1201"/>
      <c r="U323" s="1201"/>
      <c r="V323" s="1201"/>
      <c r="W323" s="1201"/>
    </row>
    <row r="324" spans="1:23" ht="15">
      <c r="A324" s="1201"/>
      <c r="B324" s="1226"/>
      <c r="C324" s="1281"/>
      <c r="D324" s="1282"/>
      <c r="E324" s="1282"/>
      <c r="F324" s="1283"/>
      <c r="G324" s="1283"/>
      <c r="H324" s="1201"/>
      <c r="I324" s="1201"/>
      <c r="J324" s="1201"/>
      <c r="K324" s="1201"/>
      <c r="L324" s="1201"/>
      <c r="M324" s="1201"/>
      <c r="N324" s="1201"/>
      <c r="O324" s="1201"/>
      <c r="P324" s="1201"/>
      <c r="Q324" s="1201"/>
      <c r="R324" s="1201"/>
      <c r="S324" s="1201"/>
      <c r="T324" s="1201"/>
      <c r="U324" s="1201"/>
      <c r="V324" s="1201"/>
      <c r="W324" s="1201"/>
    </row>
    <row r="325" spans="1:23" ht="15">
      <c r="A325" s="1201"/>
      <c r="B325" s="1226"/>
      <c r="C325" s="1281"/>
      <c r="D325" s="1284"/>
      <c r="E325" s="1284"/>
      <c r="F325" s="1283"/>
      <c r="G325" s="1225"/>
      <c r="H325" s="1201"/>
      <c r="I325" s="1201"/>
      <c r="J325" s="1201"/>
      <c r="K325" s="1201"/>
      <c r="L325" s="1201"/>
      <c r="M325" s="1201"/>
      <c r="N325" s="1201"/>
      <c r="O325" s="1201"/>
      <c r="P325" s="1201"/>
      <c r="Q325" s="1201"/>
      <c r="R325" s="1201"/>
      <c r="S325" s="1201"/>
      <c r="T325" s="1201"/>
      <c r="U325" s="1201"/>
      <c r="V325" s="1201"/>
      <c r="W325" s="1201"/>
    </row>
    <row r="326" spans="1:23" ht="15">
      <c r="A326" s="1201"/>
      <c r="B326" s="1226"/>
      <c r="C326" s="1281"/>
      <c r="D326" s="1284"/>
      <c r="E326" s="1284"/>
      <c r="F326" s="1283"/>
      <c r="G326" s="1225"/>
      <c r="H326" s="1201"/>
      <c r="I326" s="1201"/>
      <c r="J326" s="1201"/>
      <c r="K326" s="1201"/>
      <c r="L326" s="1201"/>
      <c r="M326" s="1201"/>
      <c r="N326" s="1201"/>
      <c r="O326" s="1201"/>
      <c r="P326" s="1201"/>
      <c r="Q326" s="1201"/>
      <c r="R326" s="1201"/>
      <c r="S326" s="1201"/>
      <c r="T326" s="1201"/>
      <c r="U326" s="1201"/>
      <c r="V326" s="1201"/>
      <c r="W326" s="1201"/>
    </row>
    <row r="327" spans="1:23" ht="15">
      <c r="A327" s="1201"/>
      <c r="B327" s="1226"/>
      <c r="C327" s="1225"/>
      <c r="D327" s="1282"/>
      <c r="E327" s="1225"/>
      <c r="F327" s="1225"/>
      <c r="G327" s="1225"/>
      <c r="H327" s="1201"/>
      <c r="I327" s="1201"/>
      <c r="J327" s="1201"/>
      <c r="K327" s="1201"/>
      <c r="L327" s="1201"/>
      <c r="M327" s="1201"/>
      <c r="N327" s="1201"/>
      <c r="O327" s="1201"/>
      <c r="P327" s="1201"/>
      <c r="Q327" s="1201"/>
      <c r="R327" s="1201"/>
      <c r="S327" s="1201"/>
      <c r="T327" s="1201"/>
      <c r="U327" s="1201"/>
      <c r="V327" s="1201"/>
      <c r="W327" s="1201"/>
    </row>
    <row r="328" spans="1:23">
      <c r="A328" s="1201"/>
      <c r="B328" s="1226"/>
      <c r="C328" s="1225"/>
      <c r="D328" s="1225"/>
      <c r="E328" s="1225"/>
      <c r="F328" s="1225"/>
      <c r="G328" s="1225"/>
      <c r="H328" s="1201"/>
      <c r="I328" s="1201"/>
      <c r="J328" s="1201"/>
      <c r="K328" s="1201"/>
      <c r="L328" s="1201"/>
      <c r="M328" s="1201"/>
      <c r="N328" s="1201"/>
      <c r="O328" s="1201"/>
      <c r="P328" s="1201"/>
      <c r="Q328" s="1201"/>
      <c r="R328" s="1201"/>
      <c r="S328" s="1201"/>
      <c r="T328" s="1201"/>
      <c r="U328" s="1201"/>
      <c r="V328" s="1201"/>
      <c r="W328" s="1201"/>
    </row>
    <row r="329" spans="1:23">
      <c r="A329" s="1201"/>
      <c r="B329" s="1226"/>
      <c r="C329" s="1225"/>
      <c r="D329" s="1225"/>
      <c r="E329" s="1225"/>
      <c r="F329" s="1225"/>
      <c r="G329" s="1225"/>
      <c r="H329" s="1201"/>
      <c r="I329" s="1201"/>
      <c r="J329" s="1201"/>
      <c r="K329" s="1201"/>
      <c r="L329" s="1201"/>
      <c r="M329" s="1201"/>
      <c r="N329" s="1201"/>
      <c r="O329" s="1201"/>
      <c r="P329" s="1201"/>
      <c r="Q329" s="1201"/>
      <c r="R329" s="1201"/>
      <c r="S329" s="1201"/>
      <c r="T329" s="1201"/>
      <c r="U329" s="1201"/>
      <c r="V329" s="1201"/>
      <c r="W329" s="1201"/>
    </row>
    <row r="330" spans="1:23">
      <c r="A330" s="1201"/>
      <c r="B330" s="1226"/>
      <c r="C330" s="1225"/>
      <c r="D330" s="1225"/>
      <c r="E330" s="1225"/>
      <c r="F330" s="1225"/>
      <c r="G330" s="1225"/>
      <c r="H330" s="1201"/>
      <c r="I330" s="1201"/>
      <c r="J330" s="1201"/>
      <c r="K330" s="1201"/>
      <c r="L330" s="1201"/>
      <c r="M330" s="1201"/>
      <c r="N330" s="1201"/>
      <c r="O330" s="1201"/>
      <c r="P330" s="1201"/>
      <c r="Q330" s="1201"/>
      <c r="R330" s="1201"/>
      <c r="S330" s="1201"/>
      <c r="T330" s="1201"/>
      <c r="U330" s="1201"/>
      <c r="V330" s="1201"/>
      <c r="W330" s="1201"/>
    </row>
    <row r="331" spans="1:23">
      <c r="A331" s="1201"/>
      <c r="B331" s="1226"/>
      <c r="C331" s="1225"/>
      <c r="D331" s="1225"/>
      <c r="E331" s="1225"/>
      <c r="F331" s="1225"/>
      <c r="G331" s="1225"/>
      <c r="H331" s="1201"/>
      <c r="I331" s="1201"/>
      <c r="J331" s="1201"/>
      <c r="K331" s="1201"/>
      <c r="L331" s="1201"/>
      <c r="M331" s="1201"/>
      <c r="N331" s="1201"/>
      <c r="O331" s="1201"/>
      <c r="P331" s="1201"/>
      <c r="Q331" s="1201"/>
      <c r="R331" s="1201"/>
      <c r="S331" s="1201"/>
      <c r="T331" s="1201"/>
      <c r="U331" s="1201"/>
      <c r="V331" s="1201"/>
      <c r="W331" s="1201"/>
    </row>
    <row r="332" spans="1:23">
      <c r="A332" s="1201"/>
      <c r="B332" s="1226"/>
      <c r="C332" s="1225"/>
      <c r="D332" s="1225"/>
      <c r="E332" s="1225"/>
      <c r="F332" s="1225"/>
      <c r="G332" s="1225"/>
      <c r="H332" s="1201"/>
      <c r="I332" s="1201"/>
      <c r="J332" s="1201"/>
      <c r="K332" s="1201"/>
      <c r="L332" s="1201"/>
      <c r="M332" s="1201"/>
      <c r="N332" s="1201"/>
      <c r="O332" s="1201"/>
      <c r="P332" s="1201"/>
      <c r="Q332" s="1201"/>
      <c r="R332" s="1201"/>
      <c r="S332" s="1201"/>
      <c r="T332" s="1201"/>
      <c r="U332" s="1201"/>
      <c r="V332" s="1201"/>
      <c r="W332" s="1201"/>
    </row>
    <row r="333" spans="1:23">
      <c r="A333" s="1201"/>
      <c r="B333" s="1226"/>
      <c r="C333" s="1225"/>
      <c r="D333" s="1225"/>
      <c r="E333" s="1225"/>
      <c r="F333" s="1225"/>
      <c r="G333" s="1225"/>
      <c r="H333" s="1201"/>
      <c r="I333" s="1201"/>
      <c r="J333" s="1201"/>
      <c r="K333" s="1201"/>
      <c r="L333" s="1201"/>
      <c r="M333" s="1201"/>
      <c r="N333" s="1201"/>
      <c r="O333" s="1201"/>
      <c r="P333" s="1201"/>
      <c r="Q333" s="1201"/>
      <c r="R333" s="1201"/>
      <c r="S333" s="1201"/>
      <c r="T333" s="1201"/>
      <c r="U333" s="1201"/>
      <c r="V333" s="1201"/>
      <c r="W333" s="1201"/>
    </row>
    <row r="334" spans="1:23">
      <c r="A334" s="1201"/>
      <c r="B334" s="1226"/>
      <c r="C334" s="1225"/>
      <c r="D334" s="1225"/>
      <c r="E334" s="1225"/>
      <c r="F334" s="1225"/>
      <c r="G334" s="1225"/>
      <c r="H334" s="1201"/>
      <c r="I334" s="1201"/>
      <c r="J334" s="1201"/>
      <c r="K334" s="1201"/>
      <c r="L334" s="1201"/>
      <c r="M334" s="1201"/>
      <c r="N334" s="1201"/>
      <c r="O334" s="1201"/>
      <c r="P334" s="1201"/>
      <c r="Q334" s="1201"/>
      <c r="R334" s="1201"/>
      <c r="S334" s="1201"/>
      <c r="T334" s="1201"/>
      <c r="U334" s="1201"/>
      <c r="V334" s="1201"/>
      <c r="W334" s="1201"/>
    </row>
    <row r="335" spans="1:23">
      <c r="A335" s="1201"/>
      <c r="B335" s="1226"/>
      <c r="C335" s="1225"/>
      <c r="D335" s="1225"/>
      <c r="E335" s="1225"/>
      <c r="F335" s="1225"/>
      <c r="G335" s="1225"/>
      <c r="H335" s="1201"/>
      <c r="I335" s="1201" t="s">
        <v>228</v>
      </c>
      <c r="J335" s="1201"/>
      <c r="K335" s="1201"/>
      <c r="L335" s="1201"/>
      <c r="M335" s="1201"/>
      <c r="N335" s="1201"/>
      <c r="O335" s="1201"/>
      <c r="P335" s="1201"/>
      <c r="Q335" s="1201"/>
      <c r="R335" s="1201"/>
      <c r="S335" s="1201"/>
      <c r="T335" s="1201"/>
      <c r="U335" s="1201"/>
      <c r="V335" s="1201"/>
      <c r="W335" s="1201"/>
    </row>
    <row r="336" spans="1:23">
      <c r="A336" s="1201"/>
      <c r="B336" s="1226"/>
      <c r="C336" s="1225"/>
      <c r="D336" s="1225"/>
      <c r="E336" s="1225"/>
      <c r="F336" s="1225"/>
      <c r="G336" s="1225"/>
      <c r="H336" s="1201"/>
      <c r="I336" s="1201" t="s">
        <v>241</v>
      </c>
      <c r="J336" s="1201"/>
      <c r="K336" s="1201"/>
      <c r="L336" s="1201"/>
      <c r="M336" s="1201"/>
      <c r="N336" s="1201"/>
      <c r="O336" s="1201"/>
      <c r="P336" s="1201"/>
      <c r="Q336" s="1201"/>
      <c r="R336" s="1201"/>
      <c r="S336" s="1201"/>
      <c r="T336" s="1201"/>
      <c r="U336" s="1201"/>
      <c r="V336" s="1201"/>
      <c r="W336" s="1201"/>
    </row>
    <row r="337" spans="1:23">
      <c r="A337" s="1201"/>
      <c r="B337" s="1226"/>
      <c r="C337" s="1225"/>
      <c r="D337" s="1225"/>
      <c r="E337" s="1225"/>
      <c r="F337" s="1225"/>
      <c r="G337" s="1225"/>
      <c r="H337" s="1201"/>
      <c r="I337" s="1201"/>
      <c r="J337" s="1201"/>
      <c r="K337" s="1201"/>
      <c r="L337" s="1201"/>
      <c r="M337" s="1201"/>
      <c r="N337" s="1201"/>
      <c r="O337" s="1201"/>
      <c r="P337" s="1201"/>
      <c r="Q337" s="1201"/>
      <c r="R337" s="1201"/>
      <c r="S337" s="1201"/>
      <c r="T337" s="1201"/>
      <c r="U337" s="1201"/>
      <c r="V337" s="1201"/>
      <c r="W337" s="1201"/>
    </row>
    <row r="338" spans="1:23">
      <c r="A338" s="1201"/>
      <c r="B338" s="1226"/>
      <c r="C338" s="1225"/>
      <c r="D338" s="1225"/>
      <c r="E338" s="1225"/>
      <c r="F338" s="1225"/>
      <c r="G338" s="1225"/>
      <c r="H338" s="1201"/>
      <c r="I338" s="1201"/>
      <c r="J338" s="1201"/>
      <c r="K338" s="1201"/>
      <c r="L338" s="1201"/>
      <c r="M338" s="1201"/>
      <c r="N338" s="1201"/>
      <c r="O338" s="1201"/>
      <c r="P338" s="1201"/>
      <c r="Q338" s="1201"/>
      <c r="R338" s="1201"/>
      <c r="S338" s="1201"/>
      <c r="T338" s="1201"/>
      <c r="U338" s="1201"/>
      <c r="V338" s="1201"/>
      <c r="W338" s="1201"/>
    </row>
    <row r="339" spans="1:23">
      <c r="A339" s="1201"/>
      <c r="B339" s="1226"/>
      <c r="C339" s="1225"/>
      <c r="D339" s="1225"/>
      <c r="E339" s="1225"/>
      <c r="F339" s="1225"/>
      <c r="G339" s="1225"/>
      <c r="H339" s="1201"/>
      <c r="I339" s="1201"/>
      <c r="J339" s="1201"/>
      <c r="K339" s="1201"/>
      <c r="L339" s="1201"/>
      <c r="M339" s="1201"/>
      <c r="N339" s="1201"/>
      <c r="O339" s="1201"/>
      <c r="P339" s="1201"/>
      <c r="Q339" s="1201"/>
      <c r="R339" s="1201"/>
      <c r="S339" s="1201"/>
      <c r="T339" s="1201"/>
      <c r="U339" s="1201"/>
      <c r="V339" s="1201"/>
      <c r="W339" s="1201"/>
    </row>
    <row r="340" spans="1:23">
      <c r="A340" s="1201"/>
      <c r="B340" s="1226"/>
      <c r="C340" s="1225"/>
      <c r="D340" s="1225"/>
      <c r="E340" s="1225"/>
      <c r="F340" s="1225"/>
      <c r="G340" s="1225"/>
      <c r="H340" s="1201"/>
      <c r="I340" s="1201"/>
      <c r="J340" s="1201"/>
      <c r="K340" s="1201"/>
      <c r="L340" s="1201"/>
      <c r="M340" s="1201"/>
      <c r="N340" s="1201"/>
      <c r="O340" s="1201"/>
      <c r="P340" s="1201"/>
      <c r="Q340" s="1201"/>
      <c r="R340" s="1201"/>
      <c r="S340" s="1201"/>
      <c r="T340" s="1201"/>
      <c r="U340" s="1201"/>
      <c r="V340" s="1201"/>
      <c r="W340" s="1201"/>
    </row>
    <row r="341" spans="1:23">
      <c r="A341" s="1201"/>
      <c r="B341" s="1226"/>
      <c r="C341" s="1225"/>
      <c r="D341" s="1225"/>
      <c r="E341" s="1225"/>
      <c r="F341" s="1225"/>
      <c r="G341" s="1225"/>
      <c r="H341" s="1201"/>
      <c r="I341" s="1201"/>
      <c r="J341" s="1201"/>
      <c r="K341" s="1201"/>
      <c r="L341" s="1201"/>
      <c r="M341" s="1201"/>
      <c r="N341" s="1201"/>
      <c r="O341" s="1201"/>
      <c r="P341" s="1201"/>
      <c r="Q341" s="1201"/>
      <c r="R341" s="1201"/>
      <c r="S341" s="1201"/>
      <c r="T341" s="1201"/>
      <c r="U341" s="1201"/>
      <c r="V341" s="1201"/>
      <c r="W341" s="1201"/>
    </row>
    <row r="342" spans="1:23">
      <c r="A342" s="1201"/>
      <c r="B342" s="1226"/>
      <c r="C342" s="1225"/>
      <c r="D342" s="1225"/>
      <c r="E342" s="1225"/>
      <c r="F342" s="1225"/>
      <c r="G342" s="1225"/>
      <c r="H342" s="1201"/>
      <c r="I342" s="1201"/>
      <c r="J342" s="1201"/>
      <c r="K342" s="1201"/>
      <c r="L342" s="1201"/>
      <c r="M342" s="1201"/>
      <c r="N342" s="1201"/>
      <c r="O342" s="1201"/>
      <c r="P342" s="1201"/>
      <c r="Q342" s="1201"/>
      <c r="R342" s="1201"/>
      <c r="S342" s="1201"/>
      <c r="T342" s="1201"/>
      <c r="U342" s="1201"/>
      <c r="V342" s="1201"/>
      <c r="W342" s="1201"/>
    </row>
    <row r="343" spans="1:23">
      <c r="A343" s="1201"/>
      <c r="B343" s="1226"/>
      <c r="C343" s="1225"/>
      <c r="D343" s="1225"/>
      <c r="E343" s="1225"/>
      <c r="F343" s="1225"/>
      <c r="G343" s="1225"/>
      <c r="H343" s="1201"/>
      <c r="I343" s="1201"/>
      <c r="J343" s="1201"/>
      <c r="K343" s="1201"/>
      <c r="L343" s="1201"/>
      <c r="M343" s="1201"/>
      <c r="N343" s="1201"/>
      <c r="O343" s="1201"/>
      <c r="P343" s="1201"/>
      <c r="Q343" s="1201"/>
      <c r="R343" s="1201"/>
      <c r="S343" s="1201"/>
      <c r="T343" s="1201"/>
      <c r="U343" s="1201"/>
      <c r="V343" s="1201"/>
      <c r="W343" s="1201"/>
    </row>
    <row r="344" spans="1:23">
      <c r="A344" s="1201"/>
      <c r="B344" s="1226"/>
      <c r="C344" s="1225"/>
      <c r="D344" s="1225"/>
      <c r="E344" s="1225"/>
      <c r="F344" s="1225"/>
      <c r="G344" s="1225"/>
      <c r="H344" s="1201"/>
      <c r="I344" s="1201"/>
      <c r="J344" s="1201"/>
      <c r="K344" s="1201"/>
      <c r="L344" s="1201"/>
      <c r="M344" s="1201"/>
      <c r="N344" s="1201"/>
      <c r="O344" s="1201"/>
      <c r="P344" s="1201"/>
      <c r="Q344" s="1201"/>
      <c r="R344" s="1201"/>
      <c r="S344" s="1201"/>
      <c r="T344" s="1201"/>
      <c r="U344" s="1201"/>
      <c r="V344" s="1201"/>
      <c r="W344" s="1201"/>
    </row>
    <row r="345" spans="1:23">
      <c r="A345" s="1201"/>
      <c r="B345" s="1226"/>
      <c r="C345" s="1225"/>
      <c r="D345" s="1225"/>
      <c r="E345" s="1225"/>
      <c r="F345" s="1225"/>
      <c r="G345" s="1225"/>
      <c r="H345" s="1201"/>
      <c r="I345" s="1201" t="s">
        <v>230</v>
      </c>
      <c r="J345" s="1201"/>
      <c r="K345" s="1201"/>
      <c r="L345" s="1201"/>
      <c r="M345" s="1201"/>
      <c r="N345" s="1201"/>
      <c r="O345" s="1201"/>
      <c r="P345" s="1201"/>
      <c r="Q345" s="1201"/>
      <c r="R345" s="1201"/>
      <c r="S345" s="1201"/>
      <c r="T345" s="1201"/>
      <c r="U345" s="1201"/>
      <c r="V345" s="1201"/>
      <c r="W345" s="1201"/>
    </row>
    <row r="346" spans="1:23">
      <c r="A346" s="1201"/>
      <c r="B346" s="1226"/>
      <c r="C346" s="1225"/>
      <c r="D346" s="1225"/>
      <c r="E346" s="1225"/>
      <c r="F346" s="1225"/>
      <c r="G346" s="1225"/>
      <c r="H346" s="1201"/>
      <c r="I346" s="1201"/>
      <c r="J346" s="1201"/>
      <c r="K346" s="1201"/>
      <c r="L346" s="1201"/>
      <c r="M346" s="1201"/>
      <c r="N346" s="1201"/>
      <c r="O346" s="1201"/>
      <c r="P346" s="1201"/>
      <c r="Q346" s="1201"/>
      <c r="R346" s="1201"/>
      <c r="S346" s="1201"/>
      <c r="T346" s="1201"/>
      <c r="U346" s="1201"/>
      <c r="V346" s="1201"/>
      <c r="W346" s="1201"/>
    </row>
    <row r="347" spans="1:23">
      <c r="A347" s="1201"/>
      <c r="B347" s="1226"/>
      <c r="C347" s="1225"/>
      <c r="D347" s="1225"/>
      <c r="E347" s="1225"/>
      <c r="F347" s="1225"/>
      <c r="G347" s="1225"/>
      <c r="H347" s="1201"/>
      <c r="I347" s="1201" t="s">
        <v>228</v>
      </c>
      <c r="J347" s="1201"/>
      <c r="K347" s="1201"/>
      <c r="L347" s="1201"/>
      <c r="M347" s="1201"/>
      <c r="N347" s="1201"/>
      <c r="O347" s="1201"/>
      <c r="P347" s="1201"/>
      <c r="Q347" s="1201"/>
      <c r="R347" s="1201"/>
      <c r="S347" s="1201"/>
      <c r="T347" s="1201"/>
      <c r="U347" s="1201"/>
      <c r="V347" s="1201"/>
      <c r="W347" s="1201"/>
    </row>
    <row r="348" spans="1:23">
      <c r="A348" s="1201"/>
      <c r="B348" s="1226"/>
      <c r="C348" s="1225"/>
      <c r="D348" s="1225"/>
      <c r="E348" s="1225"/>
      <c r="F348" s="1225"/>
      <c r="G348" s="1225"/>
      <c r="H348" s="1201"/>
      <c r="I348" s="1201" t="s">
        <v>241</v>
      </c>
      <c r="J348" s="1201"/>
      <c r="K348" s="1201"/>
      <c r="L348" s="1201"/>
      <c r="M348" s="1201"/>
      <c r="N348" s="1201"/>
      <c r="O348" s="1201"/>
      <c r="P348" s="1201"/>
      <c r="Q348" s="1201"/>
      <c r="R348" s="1201"/>
      <c r="S348" s="1201"/>
      <c r="T348" s="1201"/>
      <c r="U348" s="1201"/>
      <c r="V348" s="1201"/>
      <c r="W348" s="1201"/>
    </row>
    <row r="349" spans="1:23">
      <c r="A349" s="1201"/>
      <c r="B349" s="1226"/>
      <c r="C349" s="1225"/>
      <c r="D349" s="1225"/>
      <c r="E349" s="1225"/>
      <c r="F349" s="1225"/>
      <c r="G349" s="1225"/>
      <c r="H349" s="1201"/>
      <c r="I349" s="1201"/>
      <c r="J349" s="1201"/>
      <c r="K349" s="1201"/>
      <c r="L349" s="1201"/>
      <c r="M349" s="1201"/>
      <c r="N349" s="1201"/>
      <c r="O349" s="1201"/>
      <c r="P349" s="1201"/>
      <c r="Q349" s="1201"/>
      <c r="R349" s="1201"/>
      <c r="S349" s="1201"/>
      <c r="T349" s="1201"/>
      <c r="U349" s="1201"/>
      <c r="V349" s="1201"/>
      <c r="W349" s="1201"/>
    </row>
    <row r="350" spans="1:23">
      <c r="A350" s="1201"/>
      <c r="B350" s="1226"/>
      <c r="C350" s="1225"/>
      <c r="D350" s="1225"/>
      <c r="E350" s="1225"/>
      <c r="F350" s="1225"/>
      <c r="G350" s="1225"/>
      <c r="H350" s="1201"/>
      <c r="I350" s="1201"/>
      <c r="J350" s="1201"/>
      <c r="K350" s="1201"/>
      <c r="L350" s="1201"/>
      <c r="M350" s="1201"/>
      <c r="N350" s="1201"/>
      <c r="O350" s="1201"/>
      <c r="P350" s="1201"/>
      <c r="Q350" s="1201"/>
      <c r="R350" s="1201"/>
      <c r="S350" s="1201"/>
      <c r="T350" s="1201"/>
      <c r="U350" s="1201"/>
      <c r="V350" s="1201"/>
      <c r="W350" s="1201"/>
    </row>
    <row r="351" spans="1:23">
      <c r="A351" s="1201"/>
      <c r="B351" s="1226"/>
      <c r="C351" s="1225"/>
      <c r="D351" s="1225"/>
      <c r="E351" s="1225"/>
      <c r="F351" s="1225"/>
      <c r="G351" s="1225"/>
      <c r="H351" s="1201"/>
      <c r="I351" s="1201"/>
      <c r="J351" s="1201"/>
      <c r="K351" s="1201"/>
      <c r="L351" s="1201"/>
      <c r="M351" s="1201"/>
      <c r="N351" s="1201"/>
      <c r="O351" s="1201"/>
      <c r="P351" s="1201"/>
      <c r="Q351" s="1201"/>
      <c r="R351" s="1201"/>
      <c r="S351" s="1201"/>
      <c r="T351" s="1201"/>
      <c r="U351" s="1201"/>
      <c r="V351" s="1201"/>
      <c r="W351" s="1201"/>
    </row>
    <row r="352" spans="1:23">
      <c r="A352" s="1201"/>
      <c r="B352" s="1226"/>
      <c r="C352" s="1225"/>
      <c r="D352" s="1225"/>
      <c r="E352" s="1225"/>
      <c r="F352" s="1225"/>
      <c r="G352" s="1225"/>
      <c r="H352" s="1201"/>
      <c r="I352" s="1201"/>
      <c r="J352" s="1201"/>
      <c r="K352" s="1201"/>
      <c r="L352" s="1201"/>
      <c r="M352" s="1201"/>
      <c r="N352" s="1201"/>
      <c r="O352" s="1201"/>
      <c r="P352" s="1201"/>
      <c r="Q352" s="1201"/>
      <c r="R352" s="1201"/>
      <c r="S352" s="1201"/>
      <c r="T352" s="1201"/>
      <c r="U352" s="1201"/>
      <c r="V352" s="1201"/>
      <c r="W352" s="1201"/>
    </row>
    <row r="353" spans="1:23">
      <c r="A353" s="1201"/>
      <c r="B353" s="1226"/>
      <c r="C353" s="1225"/>
      <c r="D353" s="1225"/>
      <c r="E353" s="1225"/>
      <c r="F353" s="1225"/>
      <c r="G353" s="1225"/>
      <c r="H353" s="1201"/>
      <c r="I353" s="1201"/>
      <c r="J353" s="1201"/>
      <c r="K353" s="1201"/>
      <c r="L353" s="1201"/>
      <c r="M353" s="1201"/>
      <c r="N353" s="1201"/>
      <c r="O353" s="1201"/>
      <c r="P353" s="1201"/>
      <c r="Q353" s="1201"/>
      <c r="R353" s="1201"/>
      <c r="S353" s="1201"/>
      <c r="T353" s="1201"/>
      <c r="U353" s="1201"/>
      <c r="V353" s="1201"/>
      <c r="W353" s="1201"/>
    </row>
    <row r="354" spans="1:23">
      <c r="A354" s="1201"/>
      <c r="B354" s="1226"/>
      <c r="C354" s="1225"/>
      <c r="D354" s="1225"/>
      <c r="E354" s="1225"/>
      <c r="F354" s="1225"/>
      <c r="G354" s="1225"/>
      <c r="H354" s="1201"/>
      <c r="I354" s="1201"/>
      <c r="J354" s="1201"/>
      <c r="K354" s="1201"/>
      <c r="L354" s="1201"/>
      <c r="M354" s="1201"/>
      <c r="N354" s="1201"/>
      <c r="O354" s="1201"/>
      <c r="P354" s="1201"/>
      <c r="Q354" s="1201"/>
      <c r="R354" s="1201"/>
      <c r="S354" s="1201"/>
      <c r="T354" s="1201"/>
      <c r="U354" s="1201"/>
      <c r="V354" s="1201"/>
      <c r="W354" s="1201"/>
    </row>
    <row r="355" spans="1:23">
      <c r="A355" s="1201"/>
      <c r="B355" s="1226"/>
      <c r="C355" s="1225"/>
      <c r="D355" s="1225"/>
      <c r="E355" s="1225"/>
      <c r="F355" s="1225"/>
      <c r="G355" s="1225"/>
      <c r="H355" s="1201"/>
      <c r="I355" s="1201"/>
      <c r="J355" s="1201"/>
      <c r="K355" s="1201"/>
      <c r="L355" s="1201"/>
      <c r="M355" s="1201"/>
      <c r="N355" s="1201"/>
      <c r="O355" s="1201"/>
      <c r="P355" s="1201"/>
      <c r="Q355" s="1201"/>
      <c r="R355" s="1201"/>
      <c r="S355" s="1201"/>
      <c r="T355" s="1201"/>
      <c r="U355" s="1201"/>
      <c r="V355" s="1201"/>
      <c r="W355" s="1201"/>
    </row>
    <row r="356" spans="1:23">
      <c r="A356" s="1201"/>
      <c r="B356" s="1226"/>
      <c r="C356" s="1225"/>
      <c r="D356" s="1225"/>
      <c r="E356" s="1225"/>
      <c r="F356" s="1225"/>
      <c r="G356" s="1225"/>
      <c r="H356" s="1201"/>
      <c r="I356" s="1201"/>
      <c r="J356" s="1201"/>
      <c r="K356" s="1201"/>
      <c r="L356" s="1201"/>
      <c r="M356" s="1201"/>
      <c r="N356" s="1201"/>
      <c r="O356" s="1201"/>
      <c r="P356" s="1201"/>
      <c r="Q356" s="1201"/>
      <c r="R356" s="1201"/>
      <c r="S356" s="1201"/>
      <c r="T356" s="1201"/>
      <c r="U356" s="1201"/>
      <c r="V356" s="1201"/>
      <c r="W356" s="1201"/>
    </row>
    <row r="357" spans="1:23">
      <c r="A357" s="1201"/>
      <c r="B357" s="1226"/>
      <c r="C357" s="1225"/>
      <c r="D357" s="1225"/>
      <c r="E357" s="1225"/>
      <c r="F357" s="1225"/>
      <c r="G357" s="1225"/>
      <c r="H357" s="1201"/>
      <c r="I357" s="1201"/>
      <c r="J357" s="1201"/>
      <c r="K357" s="1201"/>
      <c r="L357" s="1201"/>
      <c r="M357" s="1201"/>
      <c r="N357" s="1201"/>
      <c r="O357" s="1201"/>
      <c r="P357" s="1201"/>
      <c r="Q357" s="1201"/>
      <c r="R357" s="1201"/>
      <c r="S357" s="1201"/>
      <c r="T357" s="1201"/>
      <c r="U357" s="1201"/>
      <c r="V357" s="1201"/>
      <c r="W357" s="1201"/>
    </row>
    <row r="358" spans="1:23">
      <c r="A358" s="1201"/>
      <c r="B358" s="1226"/>
      <c r="C358" s="1225"/>
      <c r="D358" s="1225"/>
      <c r="E358" s="1225"/>
      <c r="F358" s="1225"/>
      <c r="G358" s="1225"/>
      <c r="H358" s="1201"/>
      <c r="I358" s="1201"/>
      <c r="J358" s="1201"/>
      <c r="K358" s="1201"/>
      <c r="L358" s="1201"/>
      <c r="M358" s="1201"/>
      <c r="N358" s="1201"/>
      <c r="O358" s="1201"/>
      <c r="P358" s="1201"/>
      <c r="Q358" s="1201"/>
      <c r="R358" s="1201"/>
      <c r="S358" s="1201"/>
      <c r="T358" s="1201"/>
      <c r="U358" s="1201"/>
      <c r="V358" s="1201"/>
      <c r="W358" s="1201"/>
    </row>
    <row r="359" spans="1:23">
      <c r="A359" s="1201"/>
      <c r="B359" s="1226"/>
      <c r="C359" s="1225"/>
      <c r="D359" s="1225"/>
      <c r="E359" s="1225"/>
      <c r="F359" s="1225"/>
      <c r="G359" s="1225"/>
      <c r="H359" s="1201"/>
      <c r="I359" s="1201" t="s">
        <v>228</v>
      </c>
      <c r="J359" s="1201"/>
      <c r="K359" s="1201"/>
      <c r="L359" s="1201"/>
      <c r="M359" s="1201"/>
      <c r="N359" s="1201"/>
      <c r="O359" s="1201"/>
      <c r="P359" s="1201"/>
      <c r="Q359" s="1201"/>
      <c r="R359" s="1201"/>
      <c r="S359" s="1201"/>
      <c r="T359" s="1201"/>
      <c r="U359" s="1201"/>
      <c r="V359" s="1201"/>
      <c r="W359" s="1201"/>
    </row>
    <row r="360" spans="1:23">
      <c r="A360" s="1201"/>
      <c r="B360" s="1226"/>
      <c r="C360" s="1225"/>
      <c r="D360" s="1225"/>
      <c r="E360" s="1225"/>
      <c r="F360" s="1225"/>
      <c r="G360" s="1225"/>
      <c r="H360" s="1201"/>
      <c r="I360" s="1201" t="s">
        <v>241</v>
      </c>
      <c r="J360" s="1201"/>
      <c r="K360" s="1201"/>
      <c r="L360" s="1201"/>
      <c r="M360" s="1201"/>
      <c r="N360" s="1201"/>
      <c r="O360" s="1201"/>
      <c r="P360" s="1201"/>
      <c r="Q360" s="1201"/>
      <c r="R360" s="1201"/>
      <c r="S360" s="1201"/>
      <c r="T360" s="1201"/>
      <c r="U360" s="1201"/>
      <c r="V360" s="1201"/>
      <c r="W360" s="1201"/>
    </row>
    <row r="361" spans="1:23">
      <c r="A361" s="1201"/>
      <c r="B361" s="1226"/>
      <c r="C361" s="1225"/>
      <c r="D361" s="1225"/>
      <c r="E361" s="1225"/>
      <c r="F361" s="1225"/>
      <c r="G361" s="1225"/>
      <c r="H361" s="1201"/>
      <c r="I361" s="1201"/>
      <c r="J361" s="1201"/>
      <c r="K361" s="1201"/>
      <c r="L361" s="1201"/>
      <c r="M361" s="1201"/>
      <c r="N361" s="1201"/>
      <c r="O361" s="1201"/>
      <c r="P361" s="1201"/>
      <c r="Q361" s="1201"/>
      <c r="R361" s="1201"/>
      <c r="S361" s="1201"/>
      <c r="T361" s="1201"/>
      <c r="U361" s="1201"/>
      <c r="V361" s="1201"/>
      <c r="W361" s="1201"/>
    </row>
    <row r="362" spans="1:23">
      <c r="A362" s="1201"/>
      <c r="B362" s="1226"/>
      <c r="C362" s="1225"/>
      <c r="D362" s="1225"/>
      <c r="E362" s="1225"/>
      <c r="F362" s="1225"/>
      <c r="G362" s="1225"/>
      <c r="H362" s="1201"/>
      <c r="I362" s="1201"/>
      <c r="J362" s="1201"/>
      <c r="K362" s="1201"/>
      <c r="L362" s="1201"/>
      <c r="M362" s="1201"/>
      <c r="N362" s="1201"/>
      <c r="O362" s="1201"/>
      <c r="P362" s="1201"/>
      <c r="Q362" s="1201"/>
      <c r="R362" s="1201"/>
      <c r="S362" s="1201"/>
      <c r="T362" s="1201"/>
      <c r="U362" s="1201"/>
      <c r="V362" s="1201"/>
      <c r="W362" s="1201"/>
    </row>
    <row r="363" spans="1:23">
      <c r="A363" s="1201"/>
      <c r="B363" s="1226"/>
      <c r="C363" s="1225"/>
      <c r="D363" s="1225"/>
      <c r="E363" s="1225"/>
      <c r="F363" s="1225"/>
      <c r="G363" s="1225"/>
      <c r="H363" s="1201"/>
      <c r="I363" s="1201"/>
      <c r="J363" s="1201"/>
      <c r="K363" s="1201"/>
      <c r="L363" s="1201"/>
      <c r="M363" s="1201"/>
      <c r="N363" s="1201"/>
      <c r="O363" s="1201"/>
      <c r="P363" s="1201"/>
      <c r="Q363" s="1201"/>
      <c r="R363" s="1201"/>
      <c r="S363" s="1201"/>
      <c r="T363" s="1201"/>
      <c r="U363" s="1201"/>
      <c r="V363" s="1201"/>
      <c r="W363" s="1201"/>
    </row>
    <row r="364" spans="1:23">
      <c r="A364" s="1201"/>
      <c r="B364" s="1226"/>
      <c r="C364" s="1225"/>
      <c r="D364" s="1225"/>
      <c r="E364" s="1225"/>
      <c r="F364" s="1225"/>
      <c r="G364" s="1225"/>
      <c r="H364" s="1201"/>
      <c r="I364" s="1201"/>
      <c r="J364" s="1201"/>
      <c r="K364" s="1201"/>
      <c r="L364" s="1201"/>
      <c r="M364" s="1201"/>
      <c r="N364" s="1201"/>
      <c r="O364" s="1201"/>
      <c r="P364" s="1201"/>
      <c r="Q364" s="1201"/>
      <c r="R364" s="1201"/>
      <c r="S364" s="1201"/>
      <c r="T364" s="1201"/>
      <c r="U364" s="1201"/>
      <c r="V364" s="1201"/>
      <c r="W364" s="1201"/>
    </row>
    <row r="365" spans="1:23">
      <c r="A365" s="1201"/>
      <c r="B365" s="1226"/>
      <c r="C365" s="1225"/>
      <c r="D365" s="1225"/>
      <c r="E365" s="1225"/>
      <c r="F365" s="1225"/>
      <c r="G365" s="1225"/>
      <c r="H365" s="1201"/>
      <c r="I365" s="1201"/>
      <c r="J365" s="1201"/>
      <c r="K365" s="1201"/>
      <c r="L365" s="1201"/>
      <c r="M365" s="1201"/>
      <c r="N365" s="1201"/>
      <c r="O365" s="1201"/>
      <c r="P365" s="1201"/>
      <c r="Q365" s="1201"/>
      <c r="R365" s="1201"/>
      <c r="S365" s="1201"/>
      <c r="T365" s="1201"/>
      <c r="U365" s="1201"/>
      <c r="V365" s="1201"/>
      <c r="W365" s="1201"/>
    </row>
    <row r="366" spans="1:23">
      <c r="A366" s="1201"/>
      <c r="B366" s="1226"/>
      <c r="C366" s="1225"/>
      <c r="D366" s="1225"/>
      <c r="E366" s="1225"/>
      <c r="F366" s="1225"/>
      <c r="G366" s="1225"/>
      <c r="H366" s="1201"/>
      <c r="I366" s="1201"/>
      <c r="J366" s="1201"/>
      <c r="K366" s="1201"/>
      <c r="L366" s="1201"/>
      <c r="M366" s="1201"/>
      <c r="N366" s="1201"/>
      <c r="O366" s="1201"/>
      <c r="P366" s="1201"/>
      <c r="Q366" s="1201"/>
      <c r="R366" s="1201"/>
      <c r="S366" s="1201"/>
      <c r="T366" s="1201"/>
      <c r="U366" s="1201"/>
      <c r="V366" s="1201"/>
      <c r="W366" s="1201"/>
    </row>
    <row r="367" spans="1:23">
      <c r="A367" s="1201"/>
      <c r="B367" s="1226"/>
      <c r="C367" s="1225"/>
      <c r="D367" s="1225"/>
      <c r="E367" s="1225"/>
      <c r="F367" s="1225"/>
      <c r="G367" s="1225"/>
      <c r="H367" s="1201"/>
      <c r="I367" s="1201"/>
      <c r="J367" s="1201"/>
      <c r="K367" s="1201"/>
      <c r="L367" s="1201"/>
      <c r="M367" s="1201"/>
      <c r="N367" s="1201"/>
      <c r="O367" s="1201"/>
      <c r="P367" s="1201"/>
      <c r="Q367" s="1201"/>
      <c r="R367" s="1201"/>
      <c r="S367" s="1201"/>
      <c r="T367" s="1201"/>
      <c r="U367" s="1201"/>
      <c r="V367" s="1201"/>
      <c r="W367" s="1201"/>
    </row>
    <row r="368" spans="1:23">
      <c r="A368" s="1201"/>
      <c r="B368" s="1226"/>
      <c r="C368" s="1225"/>
      <c r="D368" s="1225"/>
      <c r="E368" s="1225"/>
      <c r="F368" s="1225"/>
      <c r="G368" s="1225"/>
      <c r="H368" s="1201"/>
      <c r="I368" s="1201"/>
      <c r="J368" s="1201"/>
      <c r="K368" s="1201"/>
      <c r="L368" s="1201"/>
      <c r="M368" s="1201"/>
      <c r="N368" s="1201"/>
      <c r="O368" s="1201"/>
      <c r="P368" s="1201"/>
      <c r="Q368" s="1201"/>
      <c r="R368" s="1201"/>
      <c r="S368" s="1201"/>
      <c r="T368" s="1201"/>
      <c r="U368" s="1201"/>
      <c r="V368" s="1201"/>
      <c r="W368" s="1201"/>
    </row>
    <row r="369" spans="1:23">
      <c r="A369" s="1201"/>
      <c r="B369" s="1226"/>
      <c r="C369" s="1225"/>
      <c r="D369" s="1225"/>
      <c r="E369" s="1225"/>
      <c r="F369" s="1225"/>
      <c r="G369" s="1225"/>
      <c r="H369" s="1201"/>
      <c r="I369" s="1201"/>
      <c r="J369" s="1201"/>
      <c r="K369" s="1201"/>
      <c r="L369" s="1201"/>
      <c r="M369" s="1201"/>
      <c r="N369" s="1201"/>
      <c r="O369" s="1201"/>
      <c r="P369" s="1201"/>
      <c r="Q369" s="1201"/>
      <c r="R369" s="1201"/>
      <c r="S369" s="1201"/>
      <c r="T369" s="1201"/>
      <c r="U369" s="1201"/>
      <c r="V369" s="1201"/>
      <c r="W369" s="1201"/>
    </row>
    <row r="370" spans="1:23">
      <c r="A370" s="1201"/>
      <c r="B370" s="1226"/>
      <c r="C370" s="1225"/>
      <c r="D370" s="1225"/>
      <c r="E370" s="1225"/>
      <c r="F370" s="1225"/>
      <c r="G370" s="1225"/>
      <c r="H370" s="1201"/>
      <c r="I370" s="1201"/>
      <c r="J370" s="1201"/>
      <c r="K370" s="1201"/>
      <c r="L370" s="1201"/>
      <c r="M370" s="1201"/>
      <c r="N370" s="1201"/>
      <c r="O370" s="1201"/>
      <c r="P370" s="1201"/>
      <c r="Q370" s="1201"/>
      <c r="R370" s="1201"/>
      <c r="S370" s="1201"/>
      <c r="T370" s="1201"/>
      <c r="U370" s="1201"/>
      <c r="V370" s="1201"/>
      <c r="W370" s="1201"/>
    </row>
    <row r="371" spans="1:23">
      <c r="A371" s="1201"/>
      <c r="B371" s="1226"/>
      <c r="C371" s="1225"/>
      <c r="D371" s="1225"/>
      <c r="E371" s="1225"/>
      <c r="F371" s="1225"/>
      <c r="G371" s="1225"/>
      <c r="H371" s="1201"/>
      <c r="I371" s="1201"/>
      <c r="J371" s="1201"/>
      <c r="K371" s="1201"/>
      <c r="L371" s="1201"/>
      <c r="M371" s="1201"/>
      <c r="N371" s="1201"/>
      <c r="O371" s="1201"/>
      <c r="P371" s="1201"/>
      <c r="Q371" s="1201"/>
      <c r="R371" s="1201"/>
      <c r="S371" s="1201"/>
      <c r="T371" s="1201"/>
      <c r="U371" s="1201"/>
      <c r="V371" s="1201"/>
      <c r="W371" s="1201"/>
    </row>
    <row r="372" spans="1:23">
      <c r="A372" s="1201"/>
      <c r="B372" s="1226"/>
      <c r="C372" s="1225"/>
      <c r="D372" s="1225"/>
      <c r="E372" s="1225"/>
      <c r="F372" s="1225"/>
      <c r="G372" s="1225"/>
      <c r="H372" s="1201"/>
      <c r="I372" s="1201"/>
      <c r="J372" s="1201"/>
      <c r="K372" s="1201"/>
      <c r="L372" s="1201"/>
      <c r="M372" s="1201"/>
      <c r="N372" s="1201"/>
      <c r="O372" s="1201"/>
      <c r="P372" s="1201"/>
      <c r="Q372" s="1201"/>
      <c r="R372" s="1201"/>
      <c r="S372" s="1201"/>
      <c r="T372" s="1201"/>
      <c r="U372" s="1201"/>
      <c r="V372" s="1201"/>
      <c r="W372" s="1201"/>
    </row>
    <row r="373" spans="1:23">
      <c r="A373" s="1201"/>
      <c r="B373" s="1226"/>
      <c r="C373" s="1225"/>
      <c r="D373" s="1225"/>
      <c r="E373" s="1225"/>
      <c r="F373" s="1225"/>
      <c r="G373" s="1225"/>
      <c r="H373" s="1201"/>
      <c r="I373" s="1201"/>
      <c r="J373" s="1201"/>
      <c r="K373" s="1201"/>
      <c r="L373" s="1201"/>
      <c r="M373" s="1201"/>
      <c r="N373" s="1201"/>
      <c r="O373" s="1201"/>
      <c r="P373" s="1201"/>
      <c r="Q373" s="1201"/>
      <c r="R373" s="1201"/>
      <c r="S373" s="1201"/>
      <c r="T373" s="1201"/>
      <c r="U373" s="1201"/>
      <c r="V373" s="1201"/>
      <c r="W373" s="1201"/>
    </row>
  </sheetData>
  <mergeCells count="3">
    <mergeCell ref="B3:G3"/>
    <mergeCell ref="B4:G4"/>
    <mergeCell ref="C6:C7"/>
  </mergeCells>
  <phoneticPr fontId="101" type="noConversion"/>
  <printOptions horizontalCentered="1"/>
  <pageMargins left="0.39370078740157483" right="0.39370078740157483" top="0.19685039370078741" bottom="0.19685039370078741" header="0" footer="0"/>
  <pageSetup paperSize="9" scale="8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Z388"/>
  <sheetViews>
    <sheetView showGridLines="0" topLeftCell="B3" zoomScaleNormal="100" workbookViewId="0">
      <selection activeCell="J265" sqref="J265"/>
    </sheetView>
  </sheetViews>
  <sheetFormatPr baseColWidth="10" defaultColWidth="11.54296875" defaultRowHeight="12.5"/>
  <cols>
    <col min="1" max="1" width="14.7265625" hidden="1" customWidth="1"/>
    <col min="2" max="2" width="16.1796875" style="409" customWidth="1"/>
    <col min="3" max="3" width="17" style="408" customWidth="1"/>
    <col min="4" max="4" width="20.453125" style="408" customWidth="1"/>
    <col min="5" max="5" width="17.81640625" style="408" customWidth="1"/>
    <col min="6" max="6" width="13.453125" style="408" customWidth="1"/>
    <col min="7" max="7" width="17.1796875" style="408" customWidth="1"/>
    <col min="8" max="8" width="11.1796875" customWidth="1"/>
  </cols>
  <sheetData>
    <row r="1" spans="1:12" hidden="1"/>
    <row r="2" spans="1:12" ht="19.5" hidden="1" customHeight="1"/>
    <row r="3" spans="1:12" ht="18" customHeight="1">
      <c r="B3" s="1436" t="s">
        <v>201</v>
      </c>
      <c r="C3" s="1437"/>
      <c r="D3" s="1437"/>
      <c r="E3" s="1437"/>
      <c r="F3" s="1437"/>
      <c r="G3" s="1437"/>
    </row>
    <row r="4" spans="1:12" s="642" customFormat="1" ht="15">
      <c r="B4" s="1436" t="s">
        <v>290</v>
      </c>
      <c r="C4" s="1437"/>
      <c r="D4" s="1437"/>
      <c r="E4" s="1437"/>
      <c r="F4" s="1437"/>
      <c r="G4" s="1437"/>
      <c r="H4"/>
    </row>
    <row r="5" spans="1:12" s="642" customFormat="1" ht="8.25" customHeight="1">
      <c r="B5" s="645"/>
      <c r="C5" s="905"/>
      <c r="D5" s="647"/>
      <c r="E5" s="647"/>
      <c r="F5" s="647"/>
      <c r="G5" s="647"/>
      <c r="H5" s="915"/>
    </row>
    <row r="6" spans="1:12">
      <c r="B6" s="649"/>
      <c r="C6" s="1440" t="s">
        <v>203</v>
      </c>
      <c r="D6" s="650" t="s">
        <v>107</v>
      </c>
      <c r="E6" s="651"/>
      <c r="F6" s="650" t="s">
        <v>285</v>
      </c>
      <c r="G6" s="651"/>
    </row>
    <row r="7" spans="1:12" ht="21.25" customHeight="1">
      <c r="B7" s="652"/>
      <c r="C7" s="1429"/>
      <c r="D7" s="653" t="s">
        <v>204</v>
      </c>
      <c r="E7" s="654" t="s">
        <v>205</v>
      </c>
      <c r="F7" s="655" t="s">
        <v>204</v>
      </c>
      <c r="G7" s="656" t="s">
        <v>205</v>
      </c>
    </row>
    <row r="8" spans="1:12" s="677" customFormat="1" ht="38.15" customHeight="1">
      <c r="B8" s="658" t="s">
        <v>11</v>
      </c>
      <c r="C8" s="659"/>
      <c r="D8" s="662"/>
      <c r="E8" s="661"/>
      <c r="F8" s="662"/>
      <c r="G8" s="661"/>
      <c r="I8" s="737"/>
      <c r="J8" s="742"/>
    </row>
    <row r="9" spans="1:12" s="677" customFormat="1" ht="15" hidden="1" customHeight="1">
      <c r="B9" s="666">
        <v>36800</v>
      </c>
      <c r="C9" s="659">
        <v>17631.7</v>
      </c>
      <c r="D9" s="662"/>
      <c r="E9" s="661"/>
      <c r="F9" s="662"/>
      <c r="G9" s="661"/>
      <c r="I9" s="737"/>
      <c r="J9" s="742"/>
    </row>
    <row r="10" spans="1:12" s="677" customFormat="1" ht="15" hidden="1" customHeight="1">
      <c r="B10" s="666">
        <v>36831</v>
      </c>
      <c r="C10" s="659">
        <v>17450.900000000001</v>
      </c>
      <c r="D10" s="662">
        <f>C10-C9</f>
        <v>-180.79999999999927</v>
      </c>
      <c r="E10" s="661">
        <f>C10/C9*100-100</f>
        <v>-1.0254257955840842</v>
      </c>
      <c r="F10" s="662"/>
      <c r="G10" s="661"/>
      <c r="I10" s="737"/>
      <c r="J10" s="742"/>
    </row>
    <row r="11" spans="1:12" s="677" customFormat="1" ht="15" hidden="1" customHeight="1">
      <c r="B11" s="666">
        <v>36861</v>
      </c>
      <c r="C11" s="659">
        <v>17264.400000000001</v>
      </c>
      <c r="D11" s="662">
        <f>C11-C10</f>
        <v>-186.5</v>
      </c>
      <c r="E11" s="661">
        <f>C11/C10*100-100</f>
        <v>-1.0687127884521743</v>
      </c>
      <c r="F11" s="662"/>
      <c r="G11" s="661"/>
      <c r="I11" s="737"/>
      <c r="J11" s="742"/>
    </row>
    <row r="12" spans="1:12" s="677" customFormat="1" ht="15" hidden="1" customHeight="1">
      <c r="A12" s="669" t="s">
        <v>206</v>
      </c>
      <c r="B12" s="670" t="s">
        <v>206</v>
      </c>
      <c r="C12" s="733"/>
      <c r="D12" s="672"/>
      <c r="E12" s="673"/>
      <c r="F12" s="672"/>
      <c r="G12" s="673"/>
      <c r="I12" s="737"/>
      <c r="J12" s="737"/>
      <c r="K12" s="734"/>
      <c r="L12" s="734"/>
    </row>
    <row r="13" spans="1:12" s="677" customFormat="1" ht="15" hidden="1" customHeight="1">
      <c r="A13" s="906">
        <v>36892</v>
      </c>
      <c r="B13" s="674">
        <v>2001</v>
      </c>
      <c r="C13" s="659">
        <v>17187.59</v>
      </c>
      <c r="D13" s="662">
        <f>C13-C11</f>
        <v>-76.81000000000131</v>
      </c>
      <c r="E13" s="661">
        <f>C13/C11*100-100</f>
        <v>-0.44490396422696676</v>
      </c>
      <c r="F13" s="662"/>
      <c r="G13" s="661"/>
      <c r="I13" s="737"/>
      <c r="J13" s="742"/>
    </row>
    <row r="14" spans="1:12" s="677" customFormat="1" ht="15" hidden="1" customHeight="1">
      <c r="A14" s="906">
        <v>36923</v>
      </c>
      <c r="B14" s="674">
        <v>2001</v>
      </c>
      <c r="C14" s="667">
        <v>17120.2</v>
      </c>
      <c r="D14" s="662">
        <f>C14-C13</f>
        <v>-67.389999999999418</v>
      </c>
      <c r="E14" s="661">
        <f t="shared" ref="E14:E19" si="0">C14/C13*100-100</f>
        <v>-0.39208521962648035</v>
      </c>
      <c r="F14" s="662"/>
      <c r="G14" s="661"/>
      <c r="I14" s="737"/>
      <c r="J14" s="742"/>
    </row>
    <row r="15" spans="1:12" s="677" customFormat="1" ht="15" hidden="1" customHeight="1">
      <c r="A15" s="906">
        <v>36951</v>
      </c>
      <c r="B15" s="674">
        <v>2001</v>
      </c>
      <c r="C15" s="667">
        <v>17050.900000000001</v>
      </c>
      <c r="D15" s="662">
        <f t="shared" ref="D15:D24" si="1">C15-C14</f>
        <v>-69.299999999999272</v>
      </c>
      <c r="E15" s="661">
        <f t="shared" si="0"/>
        <v>-0.40478499082954045</v>
      </c>
      <c r="F15" s="662"/>
      <c r="G15" s="661"/>
      <c r="I15" s="737"/>
      <c r="J15" s="742"/>
    </row>
    <row r="16" spans="1:12" s="677" customFormat="1" ht="15" customHeight="1">
      <c r="A16" s="906">
        <v>36982</v>
      </c>
      <c r="B16" s="674">
        <v>2001</v>
      </c>
      <c r="C16" s="667">
        <v>16953.78</v>
      </c>
      <c r="D16" s="662">
        <f t="shared" si="1"/>
        <v>-97.120000000002619</v>
      </c>
      <c r="E16" s="661">
        <f t="shared" si="0"/>
        <v>-0.56958870206265999</v>
      </c>
      <c r="F16" s="662"/>
      <c r="G16" s="661"/>
      <c r="I16" s="737"/>
      <c r="J16" s="742"/>
    </row>
    <row r="17" spans="1:12" s="677" customFormat="1" ht="15" hidden="1" customHeight="1">
      <c r="A17" s="906">
        <v>37012</v>
      </c>
      <c r="B17" s="674">
        <v>2001</v>
      </c>
      <c r="C17" s="667">
        <v>16890.36</v>
      </c>
      <c r="D17" s="662">
        <f t="shared" si="1"/>
        <v>-63.419999999998254</v>
      </c>
      <c r="E17" s="661">
        <f t="shared" si="0"/>
        <v>-0.37407586980600627</v>
      </c>
      <c r="F17" s="662"/>
      <c r="G17" s="661"/>
      <c r="I17" s="737"/>
      <c r="J17" s="742"/>
    </row>
    <row r="18" spans="1:12" s="677" customFormat="1" ht="15" hidden="1" customHeight="1">
      <c r="A18" s="906">
        <v>37043</v>
      </c>
      <c r="B18" s="674">
        <v>2001</v>
      </c>
      <c r="C18" s="667">
        <v>16764.05</v>
      </c>
      <c r="D18" s="662">
        <f t="shared" si="1"/>
        <v>-126.31000000000131</v>
      </c>
      <c r="E18" s="661">
        <f t="shared" si="0"/>
        <v>-0.74782301857391076</v>
      </c>
      <c r="F18" s="662"/>
      <c r="G18" s="661"/>
      <c r="I18" s="737"/>
      <c r="J18" s="742"/>
    </row>
    <row r="19" spans="1:12" s="677" customFormat="1" ht="15" hidden="1" customHeight="1">
      <c r="A19" s="906">
        <v>37073</v>
      </c>
      <c r="B19" s="674">
        <v>2001</v>
      </c>
      <c r="C19" s="667">
        <v>16663.72</v>
      </c>
      <c r="D19" s="662">
        <f t="shared" si="1"/>
        <v>-100.32999999999811</v>
      </c>
      <c r="E19" s="661">
        <f t="shared" si="0"/>
        <v>-0.59848306346019342</v>
      </c>
      <c r="F19" s="662"/>
      <c r="G19" s="661"/>
      <c r="I19" s="737"/>
      <c r="J19" s="742"/>
    </row>
    <row r="20" spans="1:12" s="677" customFormat="1" ht="15" hidden="1" customHeight="1">
      <c r="A20" s="906">
        <v>37104</v>
      </c>
      <c r="B20" s="674">
        <v>2001</v>
      </c>
      <c r="C20" s="667">
        <v>16532.68</v>
      </c>
      <c r="D20" s="662">
        <f t="shared" si="1"/>
        <v>-131.04000000000087</v>
      </c>
      <c r="E20" s="661">
        <f>C20/C19*100-100</f>
        <v>-0.78637903181282809</v>
      </c>
      <c r="F20" s="662"/>
      <c r="G20" s="661"/>
      <c r="I20" s="737"/>
      <c r="J20" s="742"/>
    </row>
    <row r="21" spans="1:12" s="677" customFormat="1" ht="15" hidden="1" customHeight="1">
      <c r="A21" s="906">
        <v>37135</v>
      </c>
      <c r="B21" s="674">
        <v>2001</v>
      </c>
      <c r="C21" s="667">
        <v>16378.36</v>
      </c>
      <c r="D21" s="662">
        <f t="shared" si="1"/>
        <v>-154.31999999999971</v>
      </c>
      <c r="E21" s="661">
        <f>C21/C20*100-100</f>
        <v>-0.93342398207670385</v>
      </c>
      <c r="F21" s="662"/>
      <c r="G21" s="661"/>
      <c r="I21" s="737"/>
      <c r="J21" s="742"/>
    </row>
    <row r="22" spans="1:12" s="677" customFormat="1" ht="15" hidden="1" customHeight="1">
      <c r="A22" s="906">
        <v>37165</v>
      </c>
      <c r="B22" s="674">
        <v>2001</v>
      </c>
      <c r="C22" s="667">
        <v>16142.09</v>
      </c>
      <c r="D22" s="662">
        <f t="shared" si="1"/>
        <v>-236.27000000000044</v>
      </c>
      <c r="E22" s="661">
        <f>C22/C21*100-100</f>
        <v>-1.4425742259908816</v>
      </c>
      <c r="F22" s="662">
        <f>C22-C9</f>
        <v>-1489.6100000000006</v>
      </c>
      <c r="G22" s="661">
        <f>C22/C9*100-100</f>
        <v>-8.4484763238938996</v>
      </c>
      <c r="I22" s="737"/>
      <c r="J22" s="742"/>
    </row>
    <row r="23" spans="1:12" s="677" customFormat="1" ht="19.75" hidden="1" customHeight="1">
      <c r="A23" s="906">
        <v>37196</v>
      </c>
      <c r="B23" s="674">
        <v>2001</v>
      </c>
      <c r="C23" s="667">
        <v>15890.23</v>
      </c>
      <c r="D23" s="662">
        <f t="shared" si="1"/>
        <v>-251.86000000000058</v>
      </c>
      <c r="E23" s="661">
        <f>C23/C22*100-100</f>
        <v>-1.5602688375545029</v>
      </c>
      <c r="F23" s="662">
        <f>C23-C10</f>
        <v>-1560.6700000000019</v>
      </c>
      <c r="G23" s="661">
        <f>C23/C10*100-100</f>
        <v>-8.9432063675799043</v>
      </c>
      <c r="I23" s="737"/>
      <c r="J23" s="742"/>
    </row>
    <row r="24" spans="1:12" s="677" customFormat="1" ht="15" hidden="1" customHeight="1">
      <c r="A24" s="906">
        <v>37226</v>
      </c>
      <c r="B24" s="674">
        <v>2001</v>
      </c>
      <c r="C24" s="667">
        <v>15745.41</v>
      </c>
      <c r="D24" s="662">
        <f t="shared" si="1"/>
        <v>-144.81999999999971</v>
      </c>
      <c r="E24" s="661">
        <f>C24/C23*100-100</f>
        <v>-0.91137762008479228</v>
      </c>
      <c r="F24" s="662">
        <f>C24-C11</f>
        <v>-1518.9900000000016</v>
      </c>
      <c r="G24" s="661">
        <f>C24/C11*100-100</f>
        <v>-8.7983943838187315</v>
      </c>
      <c r="I24" s="737"/>
      <c r="J24" s="742"/>
    </row>
    <row r="25" spans="1:12" s="677" customFormat="1" ht="15" hidden="1" customHeight="1">
      <c r="A25" s="669" t="s">
        <v>207</v>
      </c>
      <c r="B25" s="676" t="s">
        <v>207</v>
      </c>
      <c r="C25" s="733"/>
      <c r="D25" s="672"/>
      <c r="E25" s="673"/>
      <c r="F25" s="672"/>
      <c r="G25" s="673"/>
      <c r="I25" s="737"/>
      <c r="J25" s="737"/>
      <c r="K25" s="734"/>
      <c r="L25" s="734"/>
    </row>
    <row r="26" spans="1:12" s="677" customFormat="1" ht="15" hidden="1" customHeight="1">
      <c r="A26" s="906">
        <v>37257</v>
      </c>
      <c r="B26" s="674">
        <v>2002</v>
      </c>
      <c r="C26" s="659">
        <v>15400.09</v>
      </c>
      <c r="D26" s="662">
        <f>C26-C24</f>
        <v>-345.31999999999971</v>
      </c>
      <c r="E26" s="661">
        <f>C26/C24*100-100</f>
        <v>-2.1931470822290464</v>
      </c>
      <c r="F26" s="662">
        <f t="shared" ref="F26:F32" si="2">C26-C13</f>
        <v>-1787.5</v>
      </c>
      <c r="G26" s="661">
        <f t="shared" ref="G26:G32" si="3">C26/C13*100-100</f>
        <v>-10.399945542103339</v>
      </c>
      <c r="I26" s="737"/>
      <c r="J26" s="742"/>
    </row>
    <row r="27" spans="1:12" s="677" customFormat="1" ht="15" hidden="1" customHeight="1">
      <c r="A27" s="906">
        <v>37288</v>
      </c>
      <c r="B27" s="674">
        <v>2002</v>
      </c>
      <c r="C27" s="667">
        <v>15492.6</v>
      </c>
      <c r="D27" s="662">
        <f>C27-C26</f>
        <v>92.510000000000218</v>
      </c>
      <c r="E27" s="661">
        <f t="shared" ref="E27:E32" si="4">C27/C26*100-100</f>
        <v>0.60071077506688653</v>
      </c>
      <c r="F27" s="662">
        <f t="shared" si="2"/>
        <v>-1627.6000000000004</v>
      </c>
      <c r="G27" s="661">
        <f t="shared" si="3"/>
        <v>-9.5068982838985505</v>
      </c>
      <c r="I27" s="737"/>
      <c r="J27" s="742"/>
    </row>
    <row r="28" spans="1:12" s="677" customFormat="1" ht="15" hidden="1" customHeight="1">
      <c r="A28" s="906">
        <v>37316</v>
      </c>
      <c r="B28" s="674">
        <v>2002</v>
      </c>
      <c r="C28" s="667">
        <v>15383.09</v>
      </c>
      <c r="D28" s="662">
        <f t="shared" ref="D28:D37" si="5">C28-C27</f>
        <v>-109.51000000000022</v>
      </c>
      <c r="E28" s="661">
        <f t="shared" si="4"/>
        <v>-0.7068535946193748</v>
      </c>
      <c r="F28" s="662">
        <f t="shared" si="2"/>
        <v>-1667.8100000000013</v>
      </c>
      <c r="G28" s="661">
        <f t="shared" si="3"/>
        <v>-9.7813605146942422</v>
      </c>
      <c r="I28" s="737"/>
      <c r="J28" s="742"/>
    </row>
    <row r="29" spans="1:12" s="677" customFormat="1" ht="15" customHeight="1">
      <c r="A29" s="906">
        <v>37347</v>
      </c>
      <c r="B29" s="674">
        <v>2002</v>
      </c>
      <c r="C29" s="667">
        <v>15275.36</v>
      </c>
      <c r="D29" s="662">
        <f t="shared" si="5"/>
        <v>-107.72999999999956</v>
      </c>
      <c r="E29" s="661">
        <f t="shared" si="4"/>
        <v>-0.70031443617634181</v>
      </c>
      <c r="F29" s="662">
        <f t="shared" si="2"/>
        <v>-1678.4199999999983</v>
      </c>
      <c r="G29" s="661">
        <f t="shared" si="3"/>
        <v>-9.8999751087957861</v>
      </c>
      <c r="I29" s="737"/>
      <c r="J29" s="742"/>
    </row>
    <row r="30" spans="1:12" s="677" customFormat="1" ht="15" hidden="1" customHeight="1">
      <c r="A30" s="906">
        <v>37377</v>
      </c>
      <c r="B30" s="674">
        <v>2002</v>
      </c>
      <c r="C30" s="667">
        <v>15078.95</v>
      </c>
      <c r="D30" s="662">
        <f t="shared" si="5"/>
        <v>-196.40999999999985</v>
      </c>
      <c r="E30" s="661">
        <f t="shared" si="4"/>
        <v>-1.2857962103675362</v>
      </c>
      <c r="F30" s="662">
        <f t="shared" si="2"/>
        <v>-1811.4099999999999</v>
      </c>
      <c r="G30" s="661">
        <f t="shared" si="3"/>
        <v>-10.72451978525028</v>
      </c>
      <c r="I30" s="737"/>
      <c r="J30" s="742"/>
    </row>
    <row r="31" spans="1:12" s="677" customFormat="1" ht="15" hidden="1" customHeight="1">
      <c r="A31" s="906">
        <v>37408</v>
      </c>
      <c r="B31" s="674">
        <v>2002</v>
      </c>
      <c r="C31" s="667">
        <v>14913.47</v>
      </c>
      <c r="D31" s="662">
        <f t="shared" si="5"/>
        <v>-165.48000000000138</v>
      </c>
      <c r="E31" s="661">
        <f t="shared" si="4"/>
        <v>-1.09742389224715</v>
      </c>
      <c r="F31" s="662">
        <f t="shared" si="2"/>
        <v>-1850.58</v>
      </c>
      <c r="G31" s="661">
        <f t="shared" si="3"/>
        <v>-11.038979244275694</v>
      </c>
      <c r="I31" s="737"/>
      <c r="J31" s="742"/>
    </row>
    <row r="32" spans="1:12" s="677" customFormat="1" ht="15" hidden="1" customHeight="1">
      <c r="A32" s="906">
        <v>37438</v>
      </c>
      <c r="B32" s="674">
        <v>2002</v>
      </c>
      <c r="C32" s="667">
        <v>14895</v>
      </c>
      <c r="D32" s="662">
        <f t="shared" si="5"/>
        <v>-18.469999999999345</v>
      </c>
      <c r="E32" s="661">
        <f t="shared" si="4"/>
        <v>-0.12384776983492429</v>
      </c>
      <c r="F32" s="662">
        <f t="shared" si="2"/>
        <v>-1768.7200000000012</v>
      </c>
      <c r="G32" s="661">
        <f t="shared" si="3"/>
        <v>-10.614196589957118</v>
      </c>
      <c r="I32" s="737"/>
      <c r="J32" s="742"/>
    </row>
    <row r="33" spans="1:12" s="677" customFormat="1" ht="15" hidden="1" customHeight="1">
      <c r="A33" s="906">
        <v>37469</v>
      </c>
      <c r="B33" s="674">
        <v>2002</v>
      </c>
      <c r="C33" s="667">
        <v>14745</v>
      </c>
      <c r="D33" s="662">
        <f t="shared" si="5"/>
        <v>-150</v>
      </c>
      <c r="E33" s="661">
        <f>C33/C32*100-100</f>
        <v>-1.0070493454179257</v>
      </c>
      <c r="F33" s="662">
        <f>C33-C20</f>
        <v>-1787.6800000000003</v>
      </c>
      <c r="G33" s="661">
        <f>C33/C20*100-100</f>
        <v>-10.813007933378017</v>
      </c>
      <c r="I33" s="737"/>
      <c r="J33" s="742"/>
    </row>
    <row r="34" spans="1:12" s="677" customFormat="1" ht="15" hidden="1" customHeight="1">
      <c r="A34" s="906">
        <v>37500</v>
      </c>
      <c r="B34" s="674">
        <v>2002</v>
      </c>
      <c r="C34" s="667">
        <v>14639.61</v>
      </c>
      <c r="D34" s="662">
        <f t="shared" si="5"/>
        <v>-105.38999999999942</v>
      </c>
      <c r="E34" s="661">
        <f>C34/C33*100-100</f>
        <v>-0.71475076297049611</v>
      </c>
      <c r="F34" s="662">
        <f>C34-C21</f>
        <v>-1738.75</v>
      </c>
      <c r="G34" s="661">
        <f>C34/C21*100-100</f>
        <v>-10.61614227553919</v>
      </c>
      <c r="I34" s="737"/>
      <c r="J34" s="742"/>
    </row>
    <row r="35" spans="1:12" s="677" customFormat="1" ht="15" hidden="1" customHeight="1">
      <c r="A35" s="906">
        <v>37530</v>
      </c>
      <c r="B35" s="674">
        <v>2002</v>
      </c>
      <c r="C35" s="667">
        <v>14534.73</v>
      </c>
      <c r="D35" s="662">
        <f t="shared" si="5"/>
        <v>-104.88000000000102</v>
      </c>
      <c r="E35" s="661">
        <f>C35/C34*100-100</f>
        <v>-0.71641252738290007</v>
      </c>
      <c r="F35" s="662">
        <f>C35-C22</f>
        <v>-1607.3600000000006</v>
      </c>
      <c r="G35" s="661">
        <f>C35/C22*100-100</f>
        <v>-9.9575705500341058</v>
      </c>
      <c r="I35" s="737"/>
      <c r="J35" s="742"/>
    </row>
    <row r="36" spans="1:12" s="677" customFormat="1" ht="15" hidden="1" customHeight="1">
      <c r="A36" s="906">
        <v>37561</v>
      </c>
      <c r="B36" s="674">
        <v>2002</v>
      </c>
      <c r="C36" s="667">
        <v>14422.57</v>
      </c>
      <c r="D36" s="662">
        <f t="shared" si="5"/>
        <v>-112.15999999999985</v>
      </c>
      <c r="E36" s="661">
        <f>C36/C35*100-100</f>
        <v>-0.77166896117093131</v>
      </c>
      <c r="F36" s="662">
        <f>C36-C23</f>
        <v>-1467.6599999999999</v>
      </c>
      <c r="G36" s="661">
        <f>C36/C23*100-100</f>
        <v>-9.2362413885765022</v>
      </c>
      <c r="I36" s="737"/>
      <c r="J36" s="742"/>
    </row>
    <row r="37" spans="1:12" s="677" customFormat="1" ht="15" hidden="1" customHeight="1">
      <c r="A37" s="906">
        <v>37591</v>
      </c>
      <c r="B37" s="674">
        <v>2002</v>
      </c>
      <c r="C37" s="667">
        <v>14248.88</v>
      </c>
      <c r="D37" s="662">
        <f t="shared" si="5"/>
        <v>-173.69000000000051</v>
      </c>
      <c r="E37" s="661">
        <f>C37/C36*100-100</f>
        <v>-1.2042929935510784</v>
      </c>
      <c r="F37" s="662">
        <f>C37-C24</f>
        <v>-1496.5300000000007</v>
      </c>
      <c r="G37" s="661">
        <f>C37/C24*100-100</f>
        <v>-9.5045476745286379</v>
      </c>
      <c r="I37" s="737"/>
      <c r="J37" s="742"/>
    </row>
    <row r="38" spans="1:12" s="677" customFormat="1" ht="15" hidden="1" customHeight="1">
      <c r="A38" s="669" t="s">
        <v>208</v>
      </c>
      <c r="B38" s="676" t="s">
        <v>208</v>
      </c>
      <c r="C38" s="733"/>
      <c r="D38" s="672"/>
      <c r="E38" s="673"/>
      <c r="F38" s="672"/>
      <c r="G38" s="673"/>
      <c r="I38" s="737"/>
      <c r="J38" s="737"/>
      <c r="K38" s="734"/>
      <c r="L38" s="734"/>
    </row>
    <row r="39" spans="1:12" s="677" customFormat="1" ht="15" hidden="1" customHeight="1">
      <c r="A39" s="906">
        <v>37622</v>
      </c>
      <c r="B39" s="674">
        <v>2003</v>
      </c>
      <c r="C39" s="659">
        <v>14095.52</v>
      </c>
      <c r="D39" s="662">
        <f>C39-C37</f>
        <v>-153.35999999999876</v>
      </c>
      <c r="E39" s="661">
        <f>C39/C37*100-100</f>
        <v>-1.0762951193356969</v>
      </c>
      <c r="F39" s="662">
        <f t="shared" ref="F39:F45" si="6">C39-C26</f>
        <v>-1304.5699999999997</v>
      </c>
      <c r="G39" s="661">
        <f t="shared" ref="G39:G45" si="7">C39/C26*100-100</f>
        <v>-8.4711842593127642</v>
      </c>
      <c r="I39" s="737"/>
      <c r="J39" s="742"/>
    </row>
    <row r="40" spans="1:12" s="677" customFormat="1" ht="15" hidden="1" customHeight="1">
      <c r="A40" s="906">
        <v>37653</v>
      </c>
      <c r="B40" s="674">
        <v>2003</v>
      </c>
      <c r="C40" s="667">
        <v>13988.85</v>
      </c>
      <c r="D40" s="662">
        <f>C40-C39</f>
        <v>-106.67000000000007</v>
      </c>
      <c r="E40" s="661">
        <f t="shared" ref="E40:E45" si="8">C40/C39*100-100</f>
        <v>-0.75676527010000427</v>
      </c>
      <c r="F40" s="662">
        <f t="shared" si="6"/>
        <v>-1503.75</v>
      </c>
      <c r="G40" s="661">
        <f t="shared" si="7"/>
        <v>-9.7062468533364381</v>
      </c>
      <c r="I40" s="737"/>
      <c r="J40" s="742"/>
    </row>
    <row r="41" spans="1:12" s="677" customFormat="1" ht="15" hidden="1" customHeight="1">
      <c r="A41" s="906">
        <v>37681</v>
      </c>
      <c r="B41" s="674">
        <v>2003</v>
      </c>
      <c r="C41" s="667">
        <v>13947.61</v>
      </c>
      <c r="D41" s="662">
        <f t="shared" ref="D41:D50" si="9">C41-C40</f>
        <v>-41.239999999999782</v>
      </c>
      <c r="E41" s="661">
        <f t="shared" si="8"/>
        <v>-0.29480622066859041</v>
      </c>
      <c r="F41" s="662">
        <f t="shared" si="6"/>
        <v>-1435.4799999999996</v>
      </c>
      <c r="G41" s="661">
        <f t="shared" si="7"/>
        <v>-9.3315452227088258</v>
      </c>
      <c r="I41" s="737"/>
      <c r="J41" s="742"/>
    </row>
    <row r="42" spans="1:12" s="677" customFormat="1" ht="15" customHeight="1">
      <c r="A42" s="906">
        <v>37712</v>
      </c>
      <c r="B42" s="674">
        <v>2003</v>
      </c>
      <c r="C42" s="667">
        <v>13866.21</v>
      </c>
      <c r="D42" s="662">
        <f t="shared" si="9"/>
        <v>-81.400000000001455</v>
      </c>
      <c r="E42" s="661">
        <f t="shared" si="8"/>
        <v>-0.583612532899906</v>
      </c>
      <c r="F42" s="662">
        <f t="shared" si="6"/>
        <v>-1409.1500000000015</v>
      </c>
      <c r="G42" s="661">
        <f t="shared" si="7"/>
        <v>-9.2249871688785134</v>
      </c>
      <c r="I42" s="737"/>
      <c r="J42" s="742"/>
    </row>
    <row r="43" spans="1:12" s="677" customFormat="1" ht="15" hidden="1" customHeight="1">
      <c r="A43" s="906">
        <v>37742</v>
      </c>
      <c r="B43" s="674">
        <v>2003</v>
      </c>
      <c r="C43" s="667">
        <v>13709.45</v>
      </c>
      <c r="D43" s="662">
        <f t="shared" si="9"/>
        <v>-156.7599999999984</v>
      </c>
      <c r="E43" s="661">
        <f t="shared" si="8"/>
        <v>-1.1305180002322004</v>
      </c>
      <c r="F43" s="662">
        <f t="shared" si="6"/>
        <v>-1369.5</v>
      </c>
      <c r="G43" s="661">
        <f t="shared" si="7"/>
        <v>-9.0821973678538654</v>
      </c>
      <c r="I43" s="737"/>
      <c r="J43" s="742"/>
    </row>
    <row r="44" spans="1:12" s="677" customFormat="1" ht="15" hidden="1" customHeight="1">
      <c r="A44" s="906">
        <v>37773</v>
      </c>
      <c r="B44" s="674">
        <v>2003</v>
      </c>
      <c r="C44" s="667">
        <v>13568.95</v>
      </c>
      <c r="D44" s="662">
        <f t="shared" si="9"/>
        <v>-140.5</v>
      </c>
      <c r="E44" s="661">
        <f t="shared" si="8"/>
        <v>-1.0248405297076175</v>
      </c>
      <c r="F44" s="662">
        <f t="shared" si="6"/>
        <v>-1344.5199999999986</v>
      </c>
      <c r="G44" s="661">
        <f t="shared" si="7"/>
        <v>-9.015473930614391</v>
      </c>
      <c r="I44" s="737"/>
      <c r="J44" s="742"/>
    </row>
    <row r="45" spans="1:12" s="677" customFormat="1" ht="16.399999999999999" hidden="1" customHeight="1">
      <c r="A45" s="906">
        <v>37803</v>
      </c>
      <c r="B45" s="674">
        <v>2003</v>
      </c>
      <c r="C45" s="667">
        <v>13485</v>
      </c>
      <c r="D45" s="662">
        <f t="shared" si="9"/>
        <v>-83.950000000000728</v>
      </c>
      <c r="E45" s="661">
        <f t="shared" si="8"/>
        <v>-0.61869194005431893</v>
      </c>
      <c r="F45" s="662">
        <f t="shared" si="6"/>
        <v>-1410</v>
      </c>
      <c r="G45" s="661">
        <f t="shared" si="7"/>
        <v>-9.4662638469284985</v>
      </c>
      <c r="I45" s="737"/>
      <c r="J45" s="742"/>
    </row>
    <row r="46" spans="1:12" s="677" customFormat="1" ht="15" hidden="1" customHeight="1">
      <c r="A46" s="906">
        <v>37834</v>
      </c>
      <c r="B46" s="674">
        <v>2003</v>
      </c>
      <c r="C46" s="667">
        <v>13348.8</v>
      </c>
      <c r="D46" s="662">
        <f t="shared" si="9"/>
        <v>-136.20000000000073</v>
      </c>
      <c r="E46" s="661">
        <f>C46/C45*100-100</f>
        <v>-1.0100111234705338</v>
      </c>
      <c r="F46" s="662">
        <f>C46-C33</f>
        <v>-1396.2000000000007</v>
      </c>
      <c r="G46" s="661">
        <f>C46/C33*100-100</f>
        <v>-9.4689725330620576</v>
      </c>
      <c r="I46" s="737"/>
      <c r="J46" s="742"/>
    </row>
    <row r="47" spans="1:12" s="677" customFormat="1" ht="15" hidden="1" customHeight="1">
      <c r="A47" s="906">
        <v>37865</v>
      </c>
      <c r="B47" s="674">
        <v>2003</v>
      </c>
      <c r="C47" s="667">
        <v>13186.13</v>
      </c>
      <c r="D47" s="662">
        <f t="shared" si="9"/>
        <v>-162.67000000000007</v>
      </c>
      <c r="E47" s="661">
        <f>C47/C46*100-100</f>
        <v>-1.2186114107635149</v>
      </c>
      <c r="F47" s="662">
        <f>C47-C34</f>
        <v>-1453.4800000000014</v>
      </c>
      <c r="G47" s="661">
        <f>C47/C34*100-100</f>
        <v>-9.9284065627431346</v>
      </c>
      <c r="I47" s="737"/>
      <c r="J47" s="742"/>
    </row>
    <row r="48" spans="1:12" s="677" customFormat="1" ht="15" hidden="1" customHeight="1">
      <c r="A48" s="906">
        <v>37895</v>
      </c>
      <c r="B48" s="674">
        <v>2003</v>
      </c>
      <c r="C48" s="667">
        <v>13101.13</v>
      </c>
      <c r="D48" s="662">
        <f t="shared" si="9"/>
        <v>-85</v>
      </c>
      <c r="E48" s="661">
        <f>C48/C47*100-100</f>
        <v>-0.644616729851748</v>
      </c>
      <c r="F48" s="662">
        <f>C48-C35</f>
        <v>-1433.6000000000004</v>
      </c>
      <c r="G48" s="661">
        <f>C48/C35*100-100</f>
        <v>-9.8632723139679968</v>
      </c>
      <c r="I48" s="737"/>
      <c r="J48" s="742"/>
    </row>
    <row r="49" spans="1:15" s="677" customFormat="1" ht="15" hidden="1" customHeight="1">
      <c r="A49" s="906">
        <v>37926</v>
      </c>
      <c r="B49" s="674">
        <v>2003</v>
      </c>
      <c r="C49" s="667">
        <v>12872.65</v>
      </c>
      <c r="D49" s="662">
        <f t="shared" si="9"/>
        <v>-228.47999999999956</v>
      </c>
      <c r="E49" s="661">
        <f>C49/C48*100-100</f>
        <v>-1.7439717032042239</v>
      </c>
      <c r="F49" s="662">
        <f>C49-C36</f>
        <v>-1549.92</v>
      </c>
      <c r="G49" s="661">
        <f>C49/C36*100-100</f>
        <v>-10.746489703291445</v>
      </c>
      <c r="I49" s="737"/>
      <c r="J49" s="742"/>
    </row>
    <row r="50" spans="1:15" s="677" customFormat="1" ht="15" hidden="1" customHeight="1">
      <c r="A50" s="906">
        <v>37956</v>
      </c>
      <c r="B50" s="674">
        <v>2003</v>
      </c>
      <c r="C50" s="667">
        <v>12790.36</v>
      </c>
      <c r="D50" s="662">
        <f t="shared" si="9"/>
        <v>-82.289999999999054</v>
      </c>
      <c r="E50" s="661">
        <f>C50/C49*100-100</f>
        <v>-0.63926231195596017</v>
      </c>
      <c r="F50" s="662">
        <f>C50-C37</f>
        <v>-1458.5199999999986</v>
      </c>
      <c r="G50" s="661">
        <f>C50/C37*100-100</f>
        <v>-10.236032586420819</v>
      </c>
      <c r="I50" s="737"/>
      <c r="J50" s="742"/>
    </row>
    <row r="51" spans="1:15" s="677" customFormat="1" ht="15" hidden="1" customHeight="1">
      <c r="A51" s="669" t="s">
        <v>209</v>
      </c>
      <c r="B51" s="676" t="s">
        <v>209</v>
      </c>
      <c r="C51" s="733"/>
      <c r="D51" s="672"/>
      <c r="E51" s="673"/>
      <c r="F51" s="672"/>
      <c r="G51" s="673"/>
      <c r="I51" s="737"/>
      <c r="J51" s="737"/>
      <c r="K51" s="734"/>
      <c r="L51" s="734"/>
    </row>
    <row r="52" spans="1:15" s="677" customFormat="1" ht="15" hidden="1" customHeight="1">
      <c r="A52" s="906">
        <v>37987</v>
      </c>
      <c r="B52" s="674">
        <v>2004</v>
      </c>
      <c r="C52" s="659">
        <v>12647.65</v>
      </c>
      <c r="D52" s="662">
        <f>C52-C50</f>
        <v>-142.71000000000095</v>
      </c>
      <c r="E52" s="661">
        <f>C52/C50*100-100</f>
        <v>-1.1157621833943807</v>
      </c>
      <c r="F52" s="662">
        <f t="shared" ref="F52:F58" si="10">C52-C39</f>
        <v>-1447.8700000000008</v>
      </c>
      <c r="G52" s="661">
        <f t="shared" ref="G52:G58" si="11">C52/C39*100-100</f>
        <v>-10.271845238770908</v>
      </c>
      <c r="I52" s="737"/>
      <c r="J52" s="742"/>
    </row>
    <row r="53" spans="1:15" s="677" customFormat="1" ht="15" hidden="1" customHeight="1">
      <c r="A53" s="906">
        <v>38018</v>
      </c>
      <c r="B53" s="674">
        <v>2004</v>
      </c>
      <c r="C53" s="667">
        <v>12538.15</v>
      </c>
      <c r="D53" s="662">
        <f>C53-C52</f>
        <v>-109.5</v>
      </c>
      <c r="E53" s="661">
        <f t="shared" ref="E53:E58" si="12">C53/C52*100-100</f>
        <v>-0.86577348361157647</v>
      </c>
      <c r="F53" s="662">
        <f t="shared" si="10"/>
        <v>-1450.7000000000007</v>
      </c>
      <c r="G53" s="661">
        <f t="shared" si="11"/>
        <v>-10.370402141705725</v>
      </c>
      <c r="I53" s="737"/>
      <c r="J53" s="742"/>
    </row>
    <row r="54" spans="1:15" s="679" customFormat="1" ht="15" hidden="1" customHeight="1">
      <c r="A54" s="906">
        <v>38047</v>
      </c>
      <c r="B54" s="674">
        <v>2004</v>
      </c>
      <c r="C54" s="667">
        <v>12553.26</v>
      </c>
      <c r="D54" s="662">
        <f t="shared" ref="D54:D63" si="13">C54-C53</f>
        <v>15.110000000000582</v>
      </c>
      <c r="E54" s="661">
        <f t="shared" si="12"/>
        <v>0.12051219677545078</v>
      </c>
      <c r="F54" s="662">
        <f t="shared" si="10"/>
        <v>-1394.3500000000004</v>
      </c>
      <c r="G54" s="661">
        <f t="shared" si="11"/>
        <v>-9.9970532585869591</v>
      </c>
      <c r="I54" s="736"/>
      <c r="J54" s="736"/>
      <c r="K54" s="907"/>
    </row>
    <row r="55" spans="1:15" s="677" customFormat="1" ht="15" customHeight="1">
      <c r="A55" s="906">
        <v>38078</v>
      </c>
      <c r="B55" s="674">
        <v>2004</v>
      </c>
      <c r="C55" s="667">
        <v>12424.3</v>
      </c>
      <c r="D55" s="662">
        <f t="shared" si="13"/>
        <v>-128.96000000000095</v>
      </c>
      <c r="E55" s="661">
        <f t="shared" si="12"/>
        <v>-1.0273028679402785</v>
      </c>
      <c r="F55" s="662">
        <f t="shared" si="10"/>
        <v>-1441.9099999999999</v>
      </c>
      <c r="G55" s="661">
        <f t="shared" si="11"/>
        <v>-10.398731881314362</v>
      </c>
      <c r="I55" s="737"/>
      <c r="J55" s="737"/>
    </row>
    <row r="56" spans="1:15" s="677" customFormat="1" ht="15" hidden="1" customHeight="1">
      <c r="A56" s="906">
        <v>38108</v>
      </c>
      <c r="B56" s="674">
        <v>2004</v>
      </c>
      <c r="C56" s="667">
        <v>12268.3</v>
      </c>
      <c r="D56" s="662">
        <f t="shared" si="13"/>
        <v>-156</v>
      </c>
      <c r="E56" s="661">
        <f t="shared" si="12"/>
        <v>-1.2556039374451728</v>
      </c>
      <c r="F56" s="662">
        <f t="shared" si="10"/>
        <v>-1441.1500000000015</v>
      </c>
      <c r="G56" s="661">
        <f t="shared" si="11"/>
        <v>-10.512092024114764</v>
      </c>
      <c r="I56" s="737"/>
      <c r="J56" s="737"/>
    </row>
    <row r="57" spans="1:15" s="683" customFormat="1" ht="15" hidden="1" customHeight="1">
      <c r="A57" s="906">
        <v>38139</v>
      </c>
      <c r="B57" s="674">
        <v>2004</v>
      </c>
      <c r="C57" s="667">
        <v>12075.04</v>
      </c>
      <c r="D57" s="662">
        <f t="shared" si="13"/>
        <v>-193.2599999999984</v>
      </c>
      <c r="E57" s="661">
        <f t="shared" si="12"/>
        <v>-1.5752793785609924</v>
      </c>
      <c r="F57" s="662">
        <f t="shared" si="10"/>
        <v>-1493.9099999999999</v>
      </c>
      <c r="G57" s="661">
        <f t="shared" si="11"/>
        <v>-11.009768626164885</v>
      </c>
      <c r="I57" s="916"/>
      <c r="J57" s="917"/>
    </row>
    <row r="58" spans="1:15" s="411" customFormat="1" ht="15" hidden="1" customHeight="1">
      <c r="A58" s="906">
        <v>38169</v>
      </c>
      <c r="B58" s="674">
        <v>2004</v>
      </c>
      <c r="C58" s="667">
        <v>11986.39</v>
      </c>
      <c r="D58" s="662">
        <f t="shared" si="13"/>
        <v>-88.650000000001455</v>
      </c>
      <c r="E58" s="661">
        <f t="shared" si="12"/>
        <v>-0.73415905868635889</v>
      </c>
      <c r="F58" s="662">
        <f t="shared" si="10"/>
        <v>-1498.6100000000006</v>
      </c>
      <c r="G58" s="661">
        <f t="shared" si="11"/>
        <v>-11.11316277345199</v>
      </c>
      <c r="I58" s="918"/>
      <c r="J58" s="909"/>
    </row>
    <row r="59" spans="1:15" s="411" customFormat="1" ht="15" hidden="1" customHeight="1">
      <c r="A59" s="906">
        <v>38200</v>
      </c>
      <c r="B59" s="674">
        <v>2004</v>
      </c>
      <c r="C59" s="667">
        <v>11880.36</v>
      </c>
      <c r="D59" s="662">
        <f t="shared" si="13"/>
        <v>-106.02999999999884</v>
      </c>
      <c r="E59" s="661">
        <f>C59/C58*100-100</f>
        <v>-0.88458660197106553</v>
      </c>
      <c r="F59" s="662">
        <f>C59-C46</f>
        <v>-1468.4399999999987</v>
      </c>
      <c r="G59" s="661">
        <f>C59/C46*100-100</f>
        <v>-11.000539374325768</v>
      </c>
      <c r="I59" s="740"/>
      <c r="J59" s="740"/>
    </row>
    <row r="60" spans="1:15" s="411" customFormat="1" ht="15" hidden="1" customHeight="1">
      <c r="A60" s="906">
        <v>38231</v>
      </c>
      <c r="B60" s="674">
        <v>2004</v>
      </c>
      <c r="C60" s="667">
        <v>11732.13</v>
      </c>
      <c r="D60" s="662">
        <f t="shared" si="13"/>
        <v>-148.23000000000138</v>
      </c>
      <c r="E60" s="661">
        <f>C60/C59*100-100</f>
        <v>-1.2476894639556519</v>
      </c>
      <c r="F60" s="662">
        <f>C60-C47</f>
        <v>-1454</v>
      </c>
      <c r="G60" s="661">
        <f>C60/C47*100-100</f>
        <v>-11.026737943581637</v>
      </c>
      <c r="I60" s="740"/>
      <c r="J60" s="740"/>
    </row>
    <row r="61" spans="1:15" s="677" customFormat="1" ht="15" hidden="1" customHeight="1">
      <c r="A61" s="906">
        <v>38261</v>
      </c>
      <c r="B61" s="674">
        <v>2004</v>
      </c>
      <c r="C61" s="667">
        <v>11575.71</v>
      </c>
      <c r="D61" s="662">
        <f t="shared" si="13"/>
        <v>-156.42000000000007</v>
      </c>
      <c r="E61" s="661">
        <f>C61/C60*100-100</f>
        <v>-1.3332617350813649</v>
      </c>
      <c r="F61" s="662">
        <f>C61-C48</f>
        <v>-1525.42</v>
      </c>
      <c r="G61" s="661">
        <f>C61/C48*100-100</f>
        <v>-11.643423124570177</v>
      </c>
      <c r="I61" s="734"/>
      <c r="J61" s="741"/>
    </row>
    <row r="62" spans="1:15" s="657" customFormat="1" ht="15" hidden="1" customHeight="1">
      <c r="A62" s="906">
        <v>38292</v>
      </c>
      <c r="B62" s="674">
        <v>2004</v>
      </c>
      <c r="C62" s="667">
        <v>11447.8</v>
      </c>
      <c r="D62" s="662">
        <f t="shared" si="13"/>
        <v>-127.90999999999985</v>
      </c>
      <c r="E62" s="661">
        <f>C62/C61*100-100</f>
        <v>-1.1049862168281663</v>
      </c>
      <c r="F62" s="662">
        <f>C62-C49</f>
        <v>-1424.8500000000004</v>
      </c>
      <c r="G62" s="661">
        <f>C62/C49*100-100</f>
        <v>-11.068816444166501</v>
      </c>
      <c r="I62" s="737"/>
      <c r="J62" s="740"/>
      <c r="K62" s="742"/>
      <c r="L62" s="741"/>
      <c r="M62" s="742"/>
      <c r="N62" s="741"/>
      <c r="O62" s="742"/>
    </row>
    <row r="63" spans="1:15" s="657" customFormat="1" ht="15" hidden="1" customHeight="1">
      <c r="A63" s="906">
        <v>38322</v>
      </c>
      <c r="B63" s="674">
        <v>2004</v>
      </c>
      <c r="C63" s="667">
        <v>11260.8</v>
      </c>
      <c r="D63" s="662">
        <f t="shared" si="13"/>
        <v>-187</v>
      </c>
      <c r="E63" s="661">
        <f>C63/C62*100-100</f>
        <v>-1.6335016335016377</v>
      </c>
      <c r="F63" s="662">
        <f>C63-C50</f>
        <v>-1529.5600000000013</v>
      </c>
      <c r="G63" s="661">
        <f>C63/C50*100-100</f>
        <v>-11.958693891336921</v>
      </c>
      <c r="I63" s="737"/>
      <c r="J63" s="740"/>
      <c r="K63" s="742"/>
      <c r="L63" s="741"/>
      <c r="M63" s="742"/>
      <c r="N63" s="741"/>
      <c r="O63" s="742"/>
    </row>
    <row r="64" spans="1:15" s="677" customFormat="1" ht="15" hidden="1" customHeight="1">
      <c r="A64" s="669" t="s">
        <v>210</v>
      </c>
      <c r="B64" s="676" t="s">
        <v>210</v>
      </c>
      <c r="C64" s="733"/>
      <c r="D64" s="672"/>
      <c r="E64" s="673"/>
      <c r="F64" s="672"/>
      <c r="G64" s="673"/>
      <c r="I64" s="737"/>
      <c r="J64" s="737"/>
      <c r="K64" s="734"/>
      <c r="L64" s="734"/>
    </row>
    <row r="65" spans="1:15" s="677" customFormat="1" ht="15" hidden="1" customHeight="1">
      <c r="A65" s="906">
        <v>38353</v>
      </c>
      <c r="B65" s="674">
        <v>2005</v>
      </c>
      <c r="C65" s="659">
        <v>11075</v>
      </c>
      <c r="D65" s="662">
        <f>C65-C63</f>
        <v>-185.79999999999927</v>
      </c>
      <c r="E65" s="661">
        <f>C65/C63*100-100</f>
        <v>-1.6499715828360308</v>
      </c>
      <c r="F65" s="662">
        <f t="shared" ref="F65:F71" si="14">C65-C52</f>
        <v>-1572.6499999999996</v>
      </c>
      <c r="G65" s="661">
        <f t="shared" ref="G65:G71" si="15">C65/C52*100-100</f>
        <v>-12.434325744308225</v>
      </c>
      <c r="I65" s="737"/>
      <c r="J65" s="742"/>
    </row>
    <row r="66" spans="1:15" s="677" customFormat="1" ht="15" hidden="1" customHeight="1">
      <c r="A66" s="906">
        <v>38384</v>
      </c>
      <c r="B66" s="674">
        <v>2005</v>
      </c>
      <c r="C66" s="667">
        <v>11086.1</v>
      </c>
      <c r="D66" s="662">
        <f t="shared" ref="D66:D71" si="16">C66-C65</f>
        <v>11.100000000000364</v>
      </c>
      <c r="E66" s="661">
        <f t="shared" ref="E66:E71" si="17">C66/C65*100-100</f>
        <v>0.10022573363430354</v>
      </c>
      <c r="F66" s="662">
        <f t="shared" si="14"/>
        <v>-1452.0499999999993</v>
      </c>
      <c r="G66" s="661">
        <f t="shared" si="15"/>
        <v>-11.581054621295792</v>
      </c>
      <c r="I66" s="737"/>
      <c r="J66" s="742"/>
    </row>
    <row r="67" spans="1:15" s="679" customFormat="1" ht="15" hidden="1" customHeight="1">
      <c r="A67" s="906">
        <v>38412</v>
      </c>
      <c r="B67" s="674">
        <v>2005</v>
      </c>
      <c r="C67" s="667">
        <v>11063</v>
      </c>
      <c r="D67" s="662">
        <f t="shared" si="16"/>
        <v>-23.100000000000364</v>
      </c>
      <c r="E67" s="661">
        <f t="shared" si="17"/>
        <v>-0.2083690387061381</v>
      </c>
      <c r="F67" s="662">
        <f t="shared" si="14"/>
        <v>-1490.2600000000002</v>
      </c>
      <c r="G67" s="661">
        <f t="shared" si="15"/>
        <v>-11.871497921655418</v>
      </c>
      <c r="I67" s="736"/>
      <c r="J67" s="736"/>
      <c r="K67" s="907"/>
    </row>
    <row r="68" spans="1:15" s="677" customFormat="1" ht="15" customHeight="1">
      <c r="A68" s="906">
        <v>38443</v>
      </c>
      <c r="B68" s="674">
        <v>2005</v>
      </c>
      <c r="C68" s="667">
        <v>10916.72</v>
      </c>
      <c r="D68" s="662">
        <f t="shared" si="16"/>
        <v>-146.28000000000065</v>
      </c>
      <c r="E68" s="661">
        <f t="shared" si="17"/>
        <v>-1.3222453222453368</v>
      </c>
      <c r="F68" s="662">
        <f t="shared" si="14"/>
        <v>-1507.58</v>
      </c>
      <c r="G68" s="661">
        <f t="shared" si="15"/>
        <v>-12.134124256497344</v>
      </c>
      <c r="I68" s="737"/>
      <c r="J68" s="737"/>
    </row>
    <row r="69" spans="1:15" s="677" customFormat="1" ht="15" hidden="1" customHeight="1">
      <c r="A69" s="906">
        <v>38473</v>
      </c>
      <c r="B69" s="674">
        <v>2005</v>
      </c>
      <c r="C69" s="667">
        <v>10786.54</v>
      </c>
      <c r="D69" s="662">
        <f t="shared" si="16"/>
        <v>-130.17999999999847</v>
      </c>
      <c r="E69" s="661">
        <f t="shared" si="17"/>
        <v>-1.1924827237485118</v>
      </c>
      <c r="F69" s="662">
        <f t="shared" si="14"/>
        <v>-1481.7599999999984</v>
      </c>
      <c r="G69" s="661">
        <f t="shared" si="15"/>
        <v>-12.07795701115883</v>
      </c>
      <c r="I69" s="737"/>
      <c r="J69" s="737"/>
    </row>
    <row r="70" spans="1:15" s="683" customFormat="1" ht="15" hidden="1" customHeight="1">
      <c r="A70" s="906">
        <v>38504</v>
      </c>
      <c r="B70" s="674">
        <v>2005</v>
      </c>
      <c r="C70" s="667">
        <v>10636.04</v>
      </c>
      <c r="D70" s="662">
        <f t="shared" si="16"/>
        <v>-150.5</v>
      </c>
      <c r="E70" s="661">
        <f t="shared" si="17"/>
        <v>-1.395257422676778</v>
      </c>
      <c r="F70" s="662">
        <f t="shared" si="14"/>
        <v>-1439</v>
      </c>
      <c r="G70" s="661">
        <f t="shared" si="15"/>
        <v>-11.917144787926176</v>
      </c>
      <c r="I70" s="916"/>
      <c r="J70" s="917"/>
    </row>
    <row r="71" spans="1:15" s="411" customFormat="1" ht="15" hidden="1" customHeight="1">
      <c r="A71" s="906">
        <v>38534</v>
      </c>
      <c r="B71" s="674">
        <v>2005</v>
      </c>
      <c r="C71" s="667">
        <v>10530.86</v>
      </c>
      <c r="D71" s="662">
        <f t="shared" si="16"/>
        <v>-105.18000000000029</v>
      </c>
      <c r="E71" s="661">
        <f t="shared" si="17"/>
        <v>-0.98890188453597716</v>
      </c>
      <c r="F71" s="662">
        <f t="shared" si="14"/>
        <v>-1455.5299999999988</v>
      </c>
      <c r="G71" s="661">
        <f t="shared" si="15"/>
        <v>-12.143189066933402</v>
      </c>
      <c r="I71" s="739"/>
      <c r="J71" s="909"/>
    </row>
    <row r="72" spans="1:15" s="411" customFormat="1" ht="15" hidden="1" customHeight="1">
      <c r="A72" s="906">
        <v>38565</v>
      </c>
      <c r="B72" s="674">
        <v>2005</v>
      </c>
      <c r="C72" s="667">
        <v>10360.9</v>
      </c>
      <c r="D72" s="662">
        <f>C72-C71</f>
        <v>-169.96000000000095</v>
      </c>
      <c r="E72" s="661">
        <f>C72/C71*100-100</f>
        <v>-1.6139232693246441</v>
      </c>
      <c r="F72" s="662">
        <f>C72-C59</f>
        <v>-1519.4600000000009</v>
      </c>
      <c r="G72" s="661">
        <f>C72/C59*100-100</f>
        <v>-12.789679774013578</v>
      </c>
      <c r="I72" s="740"/>
      <c r="J72" s="740"/>
    </row>
    <row r="73" spans="1:15" s="411" customFormat="1" ht="15" hidden="1" customHeight="1">
      <c r="A73" s="906">
        <v>38596</v>
      </c>
      <c r="B73" s="674">
        <v>2005</v>
      </c>
      <c r="C73" s="667">
        <v>10243.040000000001</v>
      </c>
      <c r="D73" s="662">
        <f>C73-C72</f>
        <v>-117.85999999999876</v>
      </c>
      <c r="E73" s="661">
        <f>C73/C72*100-100</f>
        <v>-1.1375459660840193</v>
      </c>
      <c r="F73" s="662">
        <f>C73-C60</f>
        <v>-1489.0899999999983</v>
      </c>
      <c r="G73" s="661">
        <f>C73/C60*100-100</f>
        <v>-12.692409647693964</v>
      </c>
      <c r="I73" s="740"/>
      <c r="J73" s="740"/>
    </row>
    <row r="74" spans="1:15" s="677" customFormat="1" ht="15" hidden="1" customHeight="1">
      <c r="A74" s="906">
        <v>38626</v>
      </c>
      <c r="B74" s="674">
        <v>2005</v>
      </c>
      <c r="C74" s="667">
        <v>9981</v>
      </c>
      <c r="D74" s="662">
        <f>C74-C73</f>
        <v>-262.04000000000087</v>
      </c>
      <c r="E74" s="661">
        <f>C74/C73*100-100</f>
        <v>-2.5582249019822285</v>
      </c>
      <c r="F74" s="662">
        <f>C74-C61</f>
        <v>-1594.7099999999991</v>
      </c>
      <c r="G74" s="661">
        <f>C74/C61*100-100</f>
        <v>-13.776347195981913</v>
      </c>
      <c r="I74" s="734"/>
      <c r="J74" s="741"/>
    </row>
    <row r="75" spans="1:15" s="657" customFormat="1" ht="15" hidden="1" customHeight="1">
      <c r="A75" s="906">
        <v>38657</v>
      </c>
      <c r="B75" s="674">
        <v>2005</v>
      </c>
      <c r="C75" s="667">
        <v>9762.85</v>
      </c>
      <c r="D75" s="662">
        <f>C75-C74</f>
        <v>-218.14999999999964</v>
      </c>
      <c r="E75" s="661">
        <f>C75/C74*100-100</f>
        <v>-2.1856527402063932</v>
      </c>
      <c r="F75" s="662">
        <f>C75-C62</f>
        <v>-1684.9499999999989</v>
      </c>
      <c r="G75" s="661">
        <f>C75/C62*100-100</f>
        <v>-14.71854854207794</v>
      </c>
      <c r="I75" s="737"/>
      <c r="J75" s="740"/>
      <c r="K75" s="742"/>
      <c r="L75" s="741"/>
      <c r="M75" s="742"/>
      <c r="N75" s="741"/>
      <c r="O75" s="742"/>
    </row>
    <row r="76" spans="1:15" s="657" customFormat="1" ht="15" hidden="1" customHeight="1">
      <c r="A76" s="906">
        <v>38687</v>
      </c>
      <c r="B76" s="674">
        <v>2005</v>
      </c>
      <c r="C76" s="667">
        <v>9747.15</v>
      </c>
      <c r="D76" s="662">
        <f>C76-C75</f>
        <v>-15.700000000000728</v>
      </c>
      <c r="E76" s="661">
        <f>C76/C75*100-100</f>
        <v>-0.16081369682009949</v>
      </c>
      <c r="F76" s="662">
        <f>C76-C63</f>
        <v>-1513.6499999999996</v>
      </c>
      <c r="G76" s="661">
        <f>C76/C63*100-100</f>
        <v>-13.441762574595046</v>
      </c>
      <c r="I76" s="737"/>
      <c r="J76" s="740"/>
      <c r="K76" s="742"/>
      <c r="L76" s="741"/>
      <c r="M76" s="742"/>
      <c r="N76" s="741"/>
      <c r="O76" s="742"/>
    </row>
    <row r="77" spans="1:15" s="677" customFormat="1" ht="15" hidden="1" customHeight="1">
      <c r="A77" s="669" t="s">
        <v>211</v>
      </c>
      <c r="B77" s="676" t="s">
        <v>211</v>
      </c>
      <c r="C77" s="733"/>
      <c r="D77" s="672"/>
      <c r="E77" s="673"/>
      <c r="F77" s="672"/>
      <c r="G77" s="673"/>
      <c r="I77" s="737"/>
      <c r="J77" s="737"/>
      <c r="K77" s="734"/>
      <c r="L77" s="734"/>
    </row>
    <row r="78" spans="1:15" s="677" customFormat="1" ht="15" hidden="1" customHeight="1">
      <c r="A78" s="906">
        <v>38718</v>
      </c>
      <c r="B78" s="674">
        <v>2006</v>
      </c>
      <c r="C78" s="659">
        <v>9595.2800000000007</v>
      </c>
      <c r="D78" s="662">
        <f>C78-C76</f>
        <v>-151.86999999999898</v>
      </c>
      <c r="E78" s="661">
        <f>C78/C76*100-100</f>
        <v>-1.5580964692243242</v>
      </c>
      <c r="F78" s="662">
        <f t="shared" ref="F78:F84" si="18">C78-C65</f>
        <v>-1479.7199999999993</v>
      </c>
      <c r="G78" s="661">
        <f t="shared" ref="G78:G84" si="19">C78/C65*100-100</f>
        <v>-13.360902934537251</v>
      </c>
      <c r="I78" s="737"/>
      <c r="J78" s="742"/>
    </row>
    <row r="79" spans="1:15" s="677" customFormat="1" ht="15" hidden="1" customHeight="1">
      <c r="A79" s="906">
        <v>38749</v>
      </c>
      <c r="B79" s="674">
        <v>2006</v>
      </c>
      <c r="C79" s="667">
        <v>9632.9500000000007</v>
      </c>
      <c r="D79" s="662">
        <f t="shared" ref="D79:D84" si="20">C79-C78</f>
        <v>37.670000000000073</v>
      </c>
      <c r="E79" s="661">
        <f t="shared" ref="E79:E84" si="21">C79/C78*100-100</f>
        <v>0.39258885618762918</v>
      </c>
      <c r="F79" s="662">
        <f t="shared" si="18"/>
        <v>-1453.1499999999996</v>
      </c>
      <c r="G79" s="661">
        <f t="shared" si="19"/>
        <v>-13.107855783368365</v>
      </c>
      <c r="I79" s="737"/>
      <c r="J79" s="742"/>
    </row>
    <row r="80" spans="1:15" s="679" customFormat="1" ht="15" hidden="1" customHeight="1">
      <c r="A80" s="906">
        <v>38777</v>
      </c>
      <c r="B80" s="674">
        <v>2006</v>
      </c>
      <c r="C80" s="667">
        <v>9640.39</v>
      </c>
      <c r="D80" s="662">
        <f t="shared" si="20"/>
        <v>7.4399999999986903</v>
      </c>
      <c r="E80" s="661">
        <f t="shared" si="21"/>
        <v>7.7234907271389375E-2</v>
      </c>
      <c r="F80" s="662">
        <f t="shared" si="18"/>
        <v>-1422.6100000000006</v>
      </c>
      <c r="G80" s="661">
        <f t="shared" si="19"/>
        <v>-12.859170206996296</v>
      </c>
      <c r="I80" s="736"/>
      <c r="J80" s="736"/>
      <c r="K80" s="907"/>
    </row>
    <row r="81" spans="1:15" s="677" customFormat="1" ht="15" customHeight="1">
      <c r="A81" s="906">
        <v>38808</v>
      </c>
      <c r="B81" s="674">
        <v>2006</v>
      </c>
      <c r="C81" s="667">
        <v>9642</v>
      </c>
      <c r="D81" s="662">
        <f t="shared" si="20"/>
        <v>1.6100000000005821</v>
      </c>
      <c r="E81" s="661">
        <f t="shared" si="21"/>
        <v>1.6700569167852564E-2</v>
      </c>
      <c r="F81" s="662">
        <f t="shared" si="18"/>
        <v>-1274.7199999999993</v>
      </c>
      <c r="G81" s="661">
        <f t="shared" si="19"/>
        <v>-11.676767380678442</v>
      </c>
      <c r="I81" s="737"/>
      <c r="J81" s="737"/>
    </row>
    <row r="82" spans="1:15" s="677" customFormat="1" ht="15" hidden="1" customHeight="1">
      <c r="A82" s="906">
        <v>38838</v>
      </c>
      <c r="B82" s="674">
        <v>2006</v>
      </c>
      <c r="C82" s="667">
        <v>9702.27</v>
      </c>
      <c r="D82" s="662">
        <f t="shared" si="20"/>
        <v>60.270000000000437</v>
      </c>
      <c r="E82" s="661">
        <f t="shared" si="21"/>
        <v>0.62507778469198172</v>
      </c>
      <c r="F82" s="662">
        <f t="shared" si="18"/>
        <v>-1084.2700000000004</v>
      </c>
      <c r="G82" s="661">
        <f t="shared" si="19"/>
        <v>-10.052064888277428</v>
      </c>
      <c r="I82" s="737"/>
      <c r="J82" s="737"/>
    </row>
    <row r="83" spans="1:15" s="683" customFormat="1" ht="15" hidden="1" customHeight="1">
      <c r="A83" s="906">
        <v>38869</v>
      </c>
      <c r="B83" s="674">
        <v>2006</v>
      </c>
      <c r="C83" s="667">
        <v>9579.1299999999992</v>
      </c>
      <c r="D83" s="662">
        <f t="shared" si="20"/>
        <v>-123.14000000000124</v>
      </c>
      <c r="E83" s="661">
        <f t="shared" si="21"/>
        <v>-1.2691875200339808</v>
      </c>
      <c r="F83" s="662">
        <f t="shared" si="18"/>
        <v>-1056.9100000000017</v>
      </c>
      <c r="G83" s="661">
        <f t="shared" si="19"/>
        <v>-9.9370630422601067</v>
      </c>
      <c r="I83" s="916"/>
      <c r="J83" s="917"/>
    </row>
    <row r="84" spans="1:15" s="411" customFormat="1" ht="15" hidden="1" customHeight="1">
      <c r="A84" s="906">
        <v>38899</v>
      </c>
      <c r="B84" s="674">
        <v>2006</v>
      </c>
      <c r="C84" s="667">
        <v>9438.57</v>
      </c>
      <c r="D84" s="662">
        <f t="shared" si="20"/>
        <v>-140.55999999999949</v>
      </c>
      <c r="E84" s="661">
        <f t="shared" si="21"/>
        <v>-1.4673566388596839</v>
      </c>
      <c r="F84" s="662">
        <f t="shared" si="18"/>
        <v>-1092.2900000000009</v>
      </c>
      <c r="G84" s="661">
        <f t="shared" si="19"/>
        <v>-10.372277287894832</v>
      </c>
      <c r="I84" s="739"/>
      <c r="J84" s="909"/>
    </row>
    <row r="85" spans="1:15" s="411" customFormat="1" ht="15" hidden="1" customHeight="1">
      <c r="A85" s="906">
        <v>38930</v>
      </c>
      <c r="B85" s="674">
        <v>2006</v>
      </c>
      <c r="C85" s="667">
        <v>9241.6299999999992</v>
      </c>
      <c r="D85" s="662">
        <f>C85-C84</f>
        <v>-196.94000000000051</v>
      </c>
      <c r="E85" s="661">
        <f>C85/C84*100-100</f>
        <v>-2.0865448897449568</v>
      </c>
      <c r="F85" s="662">
        <f>C85-C72</f>
        <v>-1119.2700000000004</v>
      </c>
      <c r="G85" s="661">
        <f>C85/C72*100-100</f>
        <v>-10.802826009323525</v>
      </c>
      <c r="I85" s="740"/>
      <c r="J85" s="740"/>
    </row>
    <row r="86" spans="1:15" s="411" customFormat="1" ht="15" hidden="1" customHeight="1">
      <c r="A86" s="906">
        <v>38961</v>
      </c>
      <c r="B86" s="674">
        <v>2006</v>
      </c>
      <c r="C86" s="667">
        <v>9157</v>
      </c>
      <c r="D86" s="662">
        <f>C86-C85</f>
        <v>-84.6299999999992</v>
      </c>
      <c r="E86" s="661">
        <f>C86/C85*100-100</f>
        <v>-0.91574754669900926</v>
      </c>
      <c r="F86" s="662">
        <f>C86-C73</f>
        <v>-1086.0400000000009</v>
      </c>
      <c r="G86" s="661">
        <f>C86/C73*100-100</f>
        <v>-10.602711694965564</v>
      </c>
      <c r="I86" s="740"/>
      <c r="J86" s="740"/>
    </row>
    <row r="87" spans="1:15" s="677" customFormat="1" ht="15" hidden="1" customHeight="1">
      <c r="A87" s="906">
        <v>38991</v>
      </c>
      <c r="B87" s="674">
        <v>2006</v>
      </c>
      <c r="C87" s="667">
        <v>9123.9500000000007</v>
      </c>
      <c r="D87" s="662">
        <f>C87-C86</f>
        <v>-33.049999999999272</v>
      </c>
      <c r="E87" s="661">
        <f>C87/C86*100-100</f>
        <v>-0.36092606748934486</v>
      </c>
      <c r="F87" s="662">
        <f>C87-C74</f>
        <v>-857.04999999999927</v>
      </c>
      <c r="G87" s="661">
        <f>C87/C74*100-100</f>
        <v>-8.5868149484019511</v>
      </c>
      <c r="I87" s="734"/>
      <c r="J87" s="741"/>
    </row>
    <row r="88" spans="1:15" s="657" customFormat="1" ht="15" hidden="1" customHeight="1">
      <c r="A88" s="906">
        <v>39022</v>
      </c>
      <c r="B88" s="674">
        <v>2006</v>
      </c>
      <c r="C88" s="667">
        <v>9112.0400000000009</v>
      </c>
      <c r="D88" s="662">
        <f>C88-C87</f>
        <v>-11.909999999999854</v>
      </c>
      <c r="E88" s="661">
        <f>C88/C87*100-100</f>
        <v>-0.13053556847637537</v>
      </c>
      <c r="F88" s="662">
        <f>C88-C75</f>
        <v>-650.80999999999949</v>
      </c>
      <c r="G88" s="661">
        <f>C88/C75*100-100</f>
        <v>-6.6661886641708037</v>
      </c>
      <c r="I88" s="737"/>
      <c r="J88" s="740"/>
      <c r="K88" s="742"/>
      <c r="L88" s="741"/>
      <c r="M88" s="742"/>
      <c r="N88" s="741"/>
      <c r="O88" s="742"/>
    </row>
    <row r="89" spans="1:15" s="657" customFormat="1" ht="15" hidden="1" customHeight="1">
      <c r="A89" s="906">
        <v>39052</v>
      </c>
      <c r="B89" s="674">
        <v>2006</v>
      </c>
      <c r="C89" s="667">
        <v>9016.16</v>
      </c>
      <c r="D89" s="662">
        <f>C89-C88</f>
        <v>-95.880000000001019</v>
      </c>
      <c r="E89" s="661">
        <f>C89/C88*100-100</f>
        <v>-1.0522341868560829</v>
      </c>
      <c r="F89" s="662">
        <f>C89-C76</f>
        <v>-730.98999999999978</v>
      </c>
      <c r="G89" s="661">
        <f>C89/C76*100-100</f>
        <v>-7.4995255023263212</v>
      </c>
      <c r="I89" s="737"/>
      <c r="J89" s="740"/>
      <c r="K89" s="742"/>
      <c r="L89" s="741"/>
      <c r="M89" s="742"/>
      <c r="N89" s="741"/>
      <c r="O89" s="742"/>
    </row>
    <row r="90" spans="1:15" s="679" customFormat="1" ht="15" hidden="1" customHeight="1">
      <c r="A90" s="669" t="s">
        <v>212</v>
      </c>
      <c r="B90" s="676" t="s">
        <v>212</v>
      </c>
      <c r="C90" s="681"/>
      <c r="D90" s="672"/>
      <c r="E90" s="743"/>
      <c r="F90" s="672"/>
      <c r="G90" s="743"/>
      <c r="I90" s="736"/>
      <c r="J90" s="747"/>
      <c r="K90" s="910"/>
      <c r="L90" s="911"/>
      <c r="M90" s="910"/>
      <c r="N90" s="911"/>
      <c r="O90" s="910"/>
    </row>
    <row r="91" spans="1:15" s="677" customFormat="1" ht="15" hidden="1" customHeight="1">
      <c r="A91" s="906">
        <v>39083</v>
      </c>
      <c r="B91" s="674">
        <v>2007</v>
      </c>
      <c r="C91" s="659">
        <v>8919.36</v>
      </c>
      <c r="D91" s="662">
        <f>C91-C89</f>
        <v>-96.799999999999272</v>
      </c>
      <c r="E91" s="661">
        <f>C91/C89*100-100</f>
        <v>-1.073627797199677</v>
      </c>
      <c r="F91" s="662">
        <f t="shared" ref="F91:F97" si="22">C91-C78</f>
        <v>-675.92000000000007</v>
      </c>
      <c r="G91" s="661">
        <f t="shared" ref="G91:G97" si="23">C91/C78*100-100</f>
        <v>-7.0442967792498052</v>
      </c>
      <c r="I91" s="737"/>
      <c r="J91" s="740"/>
      <c r="K91" s="742"/>
      <c r="L91" s="741"/>
      <c r="M91" s="742"/>
      <c r="N91" s="741"/>
      <c r="O91" s="742"/>
    </row>
    <row r="92" spans="1:15" s="677" customFormat="1" ht="15" hidden="1" customHeight="1">
      <c r="A92" s="906">
        <v>39114</v>
      </c>
      <c r="B92" s="674">
        <v>2007</v>
      </c>
      <c r="C92" s="667">
        <v>8946.85</v>
      </c>
      <c r="D92" s="662">
        <f t="shared" ref="D92:D97" si="24">C92-C91</f>
        <v>27.489999999999782</v>
      </c>
      <c r="E92" s="661">
        <f t="shared" ref="E92:E97" si="25">C92/C91*100-100</f>
        <v>0.30820596993505944</v>
      </c>
      <c r="F92" s="662">
        <f t="shared" si="22"/>
        <v>-686.10000000000036</v>
      </c>
      <c r="G92" s="661">
        <f t="shared" si="23"/>
        <v>-7.1224287471646761</v>
      </c>
      <c r="I92" s="737"/>
      <c r="J92" s="740"/>
      <c r="K92" s="742"/>
      <c r="L92" s="741"/>
      <c r="M92" s="742"/>
      <c r="N92" s="741"/>
      <c r="O92" s="742"/>
    </row>
    <row r="93" spans="1:15" s="677" customFormat="1" ht="15" hidden="1" customHeight="1">
      <c r="A93" s="906">
        <v>39142</v>
      </c>
      <c r="B93" s="674">
        <v>2007</v>
      </c>
      <c r="C93" s="667">
        <v>8950.27</v>
      </c>
      <c r="D93" s="662">
        <f t="shared" si="24"/>
        <v>3.4200000000000728</v>
      </c>
      <c r="E93" s="661">
        <f t="shared" si="25"/>
        <v>3.8225744256365601E-2</v>
      </c>
      <c r="F93" s="662">
        <f t="shared" si="22"/>
        <v>-690.11999999999898</v>
      </c>
      <c r="G93" s="661">
        <f t="shared" si="23"/>
        <v>-7.1586315491385619</v>
      </c>
      <c r="I93" s="737"/>
      <c r="J93" s="740"/>
      <c r="K93" s="742"/>
      <c r="L93" s="741"/>
      <c r="M93" s="742"/>
      <c r="N93" s="741"/>
      <c r="O93" s="742"/>
    </row>
    <row r="94" spans="1:15" s="679" customFormat="1" ht="15" customHeight="1">
      <c r="A94" s="906">
        <v>39173</v>
      </c>
      <c r="B94" s="674">
        <v>2007</v>
      </c>
      <c r="C94" s="667">
        <v>8885.73</v>
      </c>
      <c r="D94" s="662">
        <f t="shared" si="24"/>
        <v>-64.540000000000873</v>
      </c>
      <c r="E94" s="661">
        <f t="shared" si="25"/>
        <v>-0.7210955647148154</v>
      </c>
      <c r="F94" s="662">
        <f t="shared" si="22"/>
        <v>-756.27000000000044</v>
      </c>
      <c r="G94" s="661">
        <f t="shared" si="23"/>
        <v>-7.8434971997510985</v>
      </c>
      <c r="I94" s="736"/>
      <c r="J94" s="747"/>
      <c r="K94" s="910"/>
      <c r="L94" s="911"/>
      <c r="M94" s="910"/>
      <c r="N94" s="911"/>
      <c r="O94" s="910"/>
    </row>
    <row r="95" spans="1:15" s="677" customFormat="1" ht="15" hidden="1" customHeight="1">
      <c r="A95" s="906">
        <v>39203</v>
      </c>
      <c r="B95" s="674">
        <v>2007</v>
      </c>
      <c r="C95" s="667">
        <v>8757.4</v>
      </c>
      <c r="D95" s="662">
        <f t="shared" si="24"/>
        <v>-128.32999999999993</v>
      </c>
      <c r="E95" s="661">
        <f t="shared" si="25"/>
        <v>-1.4442257417229598</v>
      </c>
      <c r="F95" s="662">
        <f t="shared" si="22"/>
        <v>-944.8700000000008</v>
      </c>
      <c r="G95" s="661">
        <f t="shared" si="23"/>
        <v>-9.7386487904377077</v>
      </c>
      <c r="I95" s="737"/>
      <c r="J95" s="740"/>
      <c r="K95" s="742"/>
    </row>
    <row r="96" spans="1:15" s="677" customFormat="1" ht="15" hidden="1" customHeight="1">
      <c r="A96" s="906">
        <v>39234</v>
      </c>
      <c r="B96" s="674">
        <v>2007</v>
      </c>
      <c r="C96" s="667">
        <v>8700.0400000000009</v>
      </c>
      <c r="D96" s="662">
        <f t="shared" si="24"/>
        <v>-57.359999999998763</v>
      </c>
      <c r="E96" s="661">
        <f t="shared" si="25"/>
        <v>-0.65498892365312145</v>
      </c>
      <c r="F96" s="662">
        <f t="shared" si="22"/>
        <v>-879.08999999999833</v>
      </c>
      <c r="G96" s="661">
        <f t="shared" si="23"/>
        <v>-9.177138216101028</v>
      </c>
      <c r="I96" s="737"/>
      <c r="J96" s="740"/>
      <c r="K96" s="742"/>
    </row>
    <row r="97" spans="1:16" s="411" customFormat="1" ht="15" hidden="1" customHeight="1">
      <c r="A97" s="906">
        <v>39264</v>
      </c>
      <c r="B97" s="674">
        <v>2007</v>
      </c>
      <c r="C97" s="667">
        <v>8667.18</v>
      </c>
      <c r="D97" s="662">
        <f t="shared" si="24"/>
        <v>-32.860000000000582</v>
      </c>
      <c r="E97" s="661">
        <f t="shared" si="25"/>
        <v>-0.37769941287626807</v>
      </c>
      <c r="F97" s="662">
        <f t="shared" si="22"/>
        <v>-771.38999999999942</v>
      </c>
      <c r="G97" s="661">
        <f t="shared" si="23"/>
        <v>-8.172742269220862</v>
      </c>
      <c r="I97" s="737"/>
      <c r="J97" s="740"/>
      <c r="K97" s="742"/>
    </row>
    <row r="98" spans="1:16" s="684" customFormat="1" ht="15" hidden="1" customHeight="1">
      <c r="A98" s="906">
        <v>39295</v>
      </c>
      <c r="B98" s="674">
        <v>2007</v>
      </c>
      <c r="C98" s="667">
        <v>8619.59</v>
      </c>
      <c r="D98" s="662">
        <f>C98-C97</f>
        <v>-47.590000000000146</v>
      </c>
      <c r="E98" s="661">
        <f>C98/C97*100-100</f>
        <v>-0.54908286201509782</v>
      </c>
      <c r="F98" s="662">
        <f>C98-C85</f>
        <v>-622.03999999999905</v>
      </c>
      <c r="G98" s="661">
        <f>C98/C85*100-100</f>
        <v>-6.7308472639566759</v>
      </c>
      <c r="I98" s="736"/>
      <c r="J98" s="747"/>
      <c r="K98" s="910"/>
    </row>
    <row r="99" spans="1:16" s="684" customFormat="1" ht="15" hidden="1" customHeight="1">
      <c r="A99" s="906">
        <v>39326</v>
      </c>
      <c r="B99" s="674">
        <v>2007</v>
      </c>
      <c r="C99" s="667">
        <v>8612.5</v>
      </c>
      <c r="D99" s="662">
        <f>C99-C98</f>
        <v>-7.0900000000001455</v>
      </c>
      <c r="E99" s="661">
        <f>C99/C98*100-100</f>
        <v>-8.2254492383043498E-2</v>
      </c>
      <c r="F99" s="662">
        <f>C99-C86</f>
        <v>-544.5</v>
      </c>
      <c r="G99" s="661">
        <f>C99/C86*100-100</f>
        <v>-5.9462706126460603</v>
      </c>
      <c r="I99" s="736"/>
      <c r="J99" s="747"/>
      <c r="K99" s="910"/>
    </row>
    <row r="100" spans="1:16" s="684" customFormat="1" ht="15" hidden="1" customHeight="1">
      <c r="A100" s="906">
        <v>39356</v>
      </c>
      <c r="B100" s="674">
        <v>2007</v>
      </c>
      <c r="C100" s="667">
        <v>8495.0400000000009</v>
      </c>
      <c r="D100" s="662">
        <f>C100-C99</f>
        <v>-117.45999999999913</v>
      </c>
      <c r="E100" s="661">
        <f>C100/C99*100-100</f>
        <v>-1.3638316400580379</v>
      </c>
      <c r="F100" s="662">
        <f>C100-C87</f>
        <v>-628.90999999999985</v>
      </c>
      <c r="G100" s="661">
        <f>C100/C87*100-100</f>
        <v>-6.8929575457997885</v>
      </c>
      <c r="I100" s="747"/>
      <c r="J100" s="747"/>
    </row>
    <row r="101" spans="1:16" s="411" customFormat="1" ht="15" hidden="1" customHeight="1">
      <c r="A101" s="906">
        <v>39387</v>
      </c>
      <c r="B101" s="674">
        <v>2007</v>
      </c>
      <c r="C101" s="667">
        <v>8362.09</v>
      </c>
      <c r="D101" s="662">
        <f>C101-C100</f>
        <v>-132.95000000000073</v>
      </c>
      <c r="E101" s="661">
        <f>C101/C100*100-100</f>
        <v>-1.565030888612668</v>
      </c>
      <c r="F101" s="662">
        <f>C101-C88</f>
        <v>-749.95000000000073</v>
      </c>
      <c r="G101" s="661">
        <f>C101/C88*100-100</f>
        <v>-8.2303194454809301</v>
      </c>
      <c r="I101" s="740"/>
      <c r="J101" s="740"/>
    </row>
    <row r="102" spans="1:16" ht="15" hidden="1" customHeight="1">
      <c r="A102" s="906">
        <v>39417</v>
      </c>
      <c r="B102" s="674">
        <v>2007</v>
      </c>
      <c r="C102" s="667">
        <v>8207.17</v>
      </c>
      <c r="D102" s="662">
        <f>C102-C101</f>
        <v>-154.92000000000007</v>
      </c>
      <c r="E102" s="661">
        <f>C102/C101*100-100</f>
        <v>-1.8526468861253704</v>
      </c>
      <c r="F102" s="662">
        <f>C102-C89</f>
        <v>-808.98999999999978</v>
      </c>
      <c r="G102" s="661">
        <f>C102/C89*100-100</f>
        <v>-8.9726668559564189</v>
      </c>
    </row>
    <row r="103" spans="1:16" s="657" customFormat="1" ht="15" hidden="1" customHeight="1">
      <c r="A103" s="669" t="s">
        <v>213</v>
      </c>
      <c r="B103" s="676" t="s">
        <v>213</v>
      </c>
      <c r="C103" s="681"/>
      <c r="D103" s="685"/>
      <c r="E103" s="686"/>
      <c r="F103" s="672"/>
      <c r="G103" s="673"/>
      <c r="H103" s="684"/>
      <c r="I103" s="668"/>
      <c r="J103" s="668"/>
      <c r="K103" s="668"/>
      <c r="L103" s="668"/>
      <c r="M103" s="668"/>
      <c r="N103" s="668"/>
      <c r="O103" s="741"/>
      <c r="P103" s="742"/>
    </row>
    <row r="104" spans="1:16" s="682" customFormat="1" ht="15" hidden="1" customHeight="1">
      <c r="A104" s="906">
        <v>39448</v>
      </c>
      <c r="B104" s="674">
        <v>2008</v>
      </c>
      <c r="C104" s="659">
        <v>8030</v>
      </c>
      <c r="D104" s="662">
        <f>C104-C102</f>
        <v>-177.17000000000007</v>
      </c>
      <c r="E104" s="661">
        <f>C104/C102*100-100</f>
        <v>-2.1587221904749185</v>
      </c>
      <c r="F104" s="662">
        <f t="shared" ref="F104:F110" si="26">C104-C91</f>
        <v>-889.36000000000058</v>
      </c>
      <c r="G104" s="661">
        <f t="shared" ref="G104:G110" si="27">C104/C91*100-100</f>
        <v>-9.9711190040541027</v>
      </c>
      <c r="I104" s="912"/>
      <c r="J104" s="912"/>
      <c r="K104" s="912"/>
      <c r="L104" s="912"/>
      <c r="M104" s="912"/>
      <c r="N104" s="912"/>
      <c r="O104" s="745"/>
      <c r="P104" s="746"/>
    </row>
    <row r="105" spans="1:16" s="677" customFormat="1" ht="15" hidden="1" customHeight="1">
      <c r="A105" s="906">
        <v>39479</v>
      </c>
      <c r="B105" s="674">
        <v>2008</v>
      </c>
      <c r="C105" s="659">
        <v>8001.05</v>
      </c>
      <c r="D105" s="662">
        <f t="shared" ref="D105:D110" si="28">C105-C104</f>
        <v>-28.949999999999818</v>
      </c>
      <c r="E105" s="661">
        <f t="shared" ref="E105:E110" si="29">C105/C104*100-100</f>
        <v>-0.36052303860523693</v>
      </c>
      <c r="F105" s="662">
        <f t="shared" si="26"/>
        <v>-945.80000000000018</v>
      </c>
      <c r="G105" s="661">
        <f t="shared" si="27"/>
        <v>-10.571318396977716</v>
      </c>
      <c r="I105" s="668"/>
      <c r="J105" s="668"/>
      <c r="K105" s="668"/>
      <c r="L105" s="668"/>
      <c r="M105" s="668"/>
      <c r="N105" s="668"/>
      <c r="O105" s="741"/>
      <c r="P105" s="742"/>
    </row>
    <row r="106" spans="1:16" s="677" customFormat="1" ht="15" hidden="1" customHeight="1">
      <c r="A106" s="906">
        <v>39508</v>
      </c>
      <c r="B106" s="674">
        <v>2008</v>
      </c>
      <c r="C106" s="659">
        <v>8030</v>
      </c>
      <c r="D106" s="662">
        <f t="shared" si="28"/>
        <v>28.949999999999818</v>
      </c>
      <c r="E106" s="661">
        <f t="shared" si="29"/>
        <v>0.36182751013929249</v>
      </c>
      <c r="F106" s="662">
        <f t="shared" si="26"/>
        <v>-920.27000000000044</v>
      </c>
      <c r="G106" s="661">
        <f t="shared" si="27"/>
        <v>-10.282036184383273</v>
      </c>
      <c r="I106" s="668"/>
      <c r="J106" s="668"/>
      <c r="K106" s="668"/>
      <c r="L106" s="668"/>
      <c r="M106" s="668"/>
      <c r="N106" s="668"/>
      <c r="O106" s="741"/>
      <c r="P106" s="742"/>
    </row>
    <row r="107" spans="1:16" s="677" customFormat="1" ht="15" customHeight="1">
      <c r="A107" s="906">
        <v>39539</v>
      </c>
      <c r="B107" s="674">
        <v>2008</v>
      </c>
      <c r="C107" s="659">
        <v>7978</v>
      </c>
      <c r="D107" s="662">
        <f t="shared" si="28"/>
        <v>-52</v>
      </c>
      <c r="E107" s="661">
        <f t="shared" si="29"/>
        <v>-0.64757160647572221</v>
      </c>
      <c r="F107" s="662">
        <f t="shared" si="26"/>
        <v>-907.72999999999956</v>
      </c>
      <c r="G107" s="661">
        <f t="shared" si="27"/>
        <v>-10.215592866314864</v>
      </c>
      <c r="I107" s="668"/>
      <c r="J107" s="668"/>
      <c r="K107" s="668"/>
      <c r="L107" s="668"/>
      <c r="M107" s="668"/>
      <c r="N107" s="668"/>
      <c r="O107" s="741"/>
      <c r="P107" s="742"/>
    </row>
    <row r="108" spans="1:16" s="679" customFormat="1" ht="15" hidden="1" customHeight="1">
      <c r="A108" s="906">
        <v>39569</v>
      </c>
      <c r="B108" s="674">
        <v>2008</v>
      </c>
      <c r="C108" s="659">
        <v>7984</v>
      </c>
      <c r="D108" s="662">
        <f t="shared" si="28"/>
        <v>6</v>
      </c>
      <c r="E108" s="661">
        <f t="shared" si="29"/>
        <v>7.5206818751567539E-2</v>
      </c>
      <c r="F108" s="662">
        <f t="shared" si="26"/>
        <v>-773.39999999999964</v>
      </c>
      <c r="G108" s="661">
        <f t="shared" si="27"/>
        <v>-8.8313883115993264</v>
      </c>
      <c r="H108" s="677"/>
      <c r="I108" s="668"/>
      <c r="J108" s="668"/>
      <c r="K108" s="668"/>
      <c r="L108" s="668"/>
      <c r="M108" s="668"/>
      <c r="N108" s="668"/>
      <c r="O108" s="911"/>
      <c r="P108" s="910"/>
    </row>
    <row r="109" spans="1:16" s="679" customFormat="1" ht="15" hidden="1" customHeight="1">
      <c r="A109" s="906">
        <v>39600</v>
      </c>
      <c r="B109" s="674">
        <v>2008</v>
      </c>
      <c r="C109" s="659">
        <v>7988</v>
      </c>
      <c r="D109" s="662">
        <f t="shared" si="28"/>
        <v>4</v>
      </c>
      <c r="E109" s="661">
        <f t="shared" si="29"/>
        <v>5.010020040079155E-2</v>
      </c>
      <c r="F109" s="662">
        <f t="shared" si="26"/>
        <v>-712.04000000000087</v>
      </c>
      <c r="G109" s="661">
        <f t="shared" si="27"/>
        <v>-8.1843301869876512</v>
      </c>
      <c r="I109" s="668"/>
      <c r="J109" s="668"/>
      <c r="K109" s="668"/>
      <c r="L109" s="668"/>
      <c r="M109" s="668"/>
      <c r="N109" s="668"/>
      <c r="O109" s="911"/>
      <c r="P109" s="910"/>
    </row>
    <row r="110" spans="1:16" s="679" customFormat="1" ht="15" hidden="1" customHeight="1">
      <c r="A110" s="906">
        <v>39630</v>
      </c>
      <c r="B110" s="674">
        <v>2008</v>
      </c>
      <c r="C110" s="659">
        <v>8062.86</v>
      </c>
      <c r="D110" s="662">
        <f t="shared" si="28"/>
        <v>74.859999999999673</v>
      </c>
      <c r="E110" s="661">
        <f t="shared" si="29"/>
        <v>0.93715573360040594</v>
      </c>
      <c r="F110" s="662">
        <f t="shared" si="26"/>
        <v>-604.32000000000062</v>
      </c>
      <c r="G110" s="661">
        <f t="shared" si="27"/>
        <v>-6.9725100897869936</v>
      </c>
      <c r="I110" s="668"/>
      <c r="J110" s="668"/>
      <c r="K110" s="668"/>
      <c r="L110" s="668"/>
      <c r="M110" s="668"/>
      <c r="N110" s="668"/>
    </row>
    <row r="111" spans="1:16" s="683" customFormat="1" ht="15" hidden="1" customHeight="1">
      <c r="A111" s="906">
        <v>39661</v>
      </c>
      <c r="B111" s="674">
        <v>2008</v>
      </c>
      <c r="C111" s="659">
        <v>8073.8</v>
      </c>
      <c r="D111" s="662">
        <f>C111-C110</f>
        <v>10.940000000000509</v>
      </c>
      <c r="E111" s="661">
        <f>C111/C110*100-100</f>
        <v>0.13568386403832733</v>
      </c>
      <c r="F111" s="662">
        <f>C111-C98</f>
        <v>-545.79</v>
      </c>
      <c r="G111" s="661">
        <f>C111/C98*100-100</f>
        <v>-6.3319717063108527</v>
      </c>
      <c r="I111" s="668"/>
      <c r="J111" s="668"/>
      <c r="K111" s="668"/>
      <c r="L111" s="668"/>
      <c r="M111" s="668"/>
      <c r="N111" s="668"/>
    </row>
    <row r="112" spans="1:16" s="684" customFormat="1" ht="15" hidden="1" customHeight="1">
      <c r="A112" s="906">
        <v>39692</v>
      </c>
      <c r="B112" s="674">
        <v>2008</v>
      </c>
      <c r="C112" s="659">
        <v>8038.18</v>
      </c>
      <c r="D112" s="662">
        <f>C112-C111</f>
        <v>-35.619999999999891</v>
      </c>
      <c r="E112" s="661">
        <f>C112/C111*100-100</f>
        <v>-0.44118011345338459</v>
      </c>
      <c r="F112" s="662">
        <f>C112-C99</f>
        <v>-574.31999999999971</v>
      </c>
      <c r="G112" s="661">
        <f>C112/C99*100-100</f>
        <v>-6.6684470246734406</v>
      </c>
      <c r="H112" s="683"/>
      <c r="I112" s="668"/>
      <c r="J112" s="668"/>
      <c r="K112" s="668"/>
      <c r="L112" s="668"/>
      <c r="M112" s="668"/>
      <c r="N112" s="668"/>
    </row>
    <row r="113" spans="1:14" s="684" customFormat="1" ht="15" hidden="1" customHeight="1">
      <c r="A113" s="906">
        <v>39722</v>
      </c>
      <c r="B113" s="674">
        <v>2008</v>
      </c>
      <c r="C113" s="659">
        <v>7982.34</v>
      </c>
      <c r="D113" s="662">
        <f>C113-C112</f>
        <v>-55.840000000000146</v>
      </c>
      <c r="E113" s="661">
        <f>C113/C112*100-100</f>
        <v>-0.69468461766220457</v>
      </c>
      <c r="F113" s="662">
        <f>C113-C100</f>
        <v>-512.70000000000073</v>
      </c>
      <c r="G113" s="661">
        <f>C113/C100*100-100</f>
        <v>-6.0352864730478046</v>
      </c>
      <c r="H113" s="683"/>
      <c r="I113" s="668"/>
      <c r="J113" s="668"/>
      <c r="K113" s="668"/>
      <c r="L113" s="668"/>
      <c r="M113" s="668"/>
      <c r="N113" s="668"/>
    </row>
    <row r="114" spans="1:14" s="684" customFormat="1" ht="15" hidden="1" customHeight="1">
      <c r="A114" s="906">
        <v>39753</v>
      </c>
      <c r="B114" s="674">
        <v>2008</v>
      </c>
      <c r="C114" s="659">
        <v>7904.35</v>
      </c>
      <c r="D114" s="662">
        <f>C114-C113</f>
        <v>-77.989999999999782</v>
      </c>
      <c r="E114" s="661">
        <f>C114/C113*100-100</f>
        <v>-0.97703179769339954</v>
      </c>
      <c r="F114" s="662">
        <f>C114-C101</f>
        <v>-457.73999999999978</v>
      </c>
      <c r="G114" s="661">
        <f>C114/C101*100-100</f>
        <v>-5.4739903540861263</v>
      </c>
      <c r="I114" s="668"/>
      <c r="J114" s="668"/>
      <c r="K114" s="668"/>
      <c r="L114" s="668"/>
      <c r="M114" s="668"/>
      <c r="N114" s="668"/>
    </row>
    <row r="115" spans="1:14" s="684" customFormat="1" ht="15" hidden="1" customHeight="1">
      <c r="A115" s="906">
        <v>39783</v>
      </c>
      <c r="B115" s="674">
        <v>2008</v>
      </c>
      <c r="C115" s="659">
        <v>7748.57</v>
      </c>
      <c r="D115" s="662">
        <f>C115-C114</f>
        <v>-155.78000000000065</v>
      </c>
      <c r="E115" s="661">
        <f>C115/C114*100-100</f>
        <v>-1.9708135393802166</v>
      </c>
      <c r="F115" s="662">
        <f>C115-C102</f>
        <v>-458.60000000000036</v>
      </c>
      <c r="G115" s="661">
        <f>C115/C102*100-100</f>
        <v>-5.5877970116373916</v>
      </c>
      <c r="I115" s="668"/>
      <c r="J115" s="668"/>
      <c r="K115" s="668"/>
      <c r="L115" s="668"/>
      <c r="M115" s="668"/>
      <c r="N115" s="668"/>
    </row>
    <row r="116" spans="1:14" s="684" customFormat="1" ht="15" hidden="1" customHeight="1">
      <c r="A116" s="669" t="s">
        <v>214</v>
      </c>
      <c r="B116" s="676" t="s">
        <v>214</v>
      </c>
      <c r="C116" s="681"/>
      <c r="D116" s="685"/>
      <c r="E116" s="686"/>
      <c r="F116" s="685"/>
      <c r="G116" s="686"/>
      <c r="H116" s="913"/>
      <c r="I116" s="747"/>
    </row>
    <row r="117" spans="1:14" s="411" customFormat="1" ht="15" hidden="1" customHeight="1">
      <c r="A117" s="906">
        <v>39814</v>
      </c>
      <c r="B117" s="674">
        <v>2009</v>
      </c>
      <c r="C117" s="659">
        <v>7597.8</v>
      </c>
      <c r="D117" s="662">
        <f>C117-C115</f>
        <v>-150.76999999999953</v>
      </c>
      <c r="E117" s="661">
        <f>C117/C115*100-100</f>
        <v>-1.9457783823337564</v>
      </c>
      <c r="F117" s="662">
        <f t="shared" ref="F117:F128" si="30">C117-C104</f>
        <v>-432.19999999999982</v>
      </c>
      <c r="G117" s="661">
        <f t="shared" ref="G117:G128" si="31">C117/C104*100-100</f>
        <v>-5.3823163138231678</v>
      </c>
    </row>
    <row r="118" spans="1:14" s="411" customFormat="1" ht="15" hidden="1" customHeight="1">
      <c r="A118" s="906">
        <v>39845</v>
      </c>
      <c r="B118" s="674">
        <v>2009</v>
      </c>
      <c r="C118" s="659">
        <v>7631</v>
      </c>
      <c r="D118" s="662">
        <f t="shared" ref="D118:D124" si="32">C118-C117</f>
        <v>33.199999999999818</v>
      </c>
      <c r="E118" s="661">
        <f t="shared" ref="E118:E124" si="33">C118/C117*100-100</f>
        <v>0.43696859617257644</v>
      </c>
      <c r="F118" s="662">
        <f t="shared" si="30"/>
        <v>-370.05000000000018</v>
      </c>
      <c r="G118" s="661">
        <f t="shared" si="31"/>
        <v>-4.6250179663919084</v>
      </c>
    </row>
    <row r="119" spans="1:14" s="684" customFormat="1" ht="15" hidden="1" customHeight="1">
      <c r="A119" s="906">
        <v>39873</v>
      </c>
      <c r="B119" s="674">
        <v>2009</v>
      </c>
      <c r="C119" s="659">
        <v>7623.13</v>
      </c>
      <c r="D119" s="662">
        <f t="shared" si="32"/>
        <v>-7.8699999999998909</v>
      </c>
      <c r="E119" s="661">
        <f t="shared" si="33"/>
        <v>-0.10313196173503059</v>
      </c>
      <c r="F119" s="662">
        <f t="shared" si="30"/>
        <v>-406.86999999999989</v>
      </c>
      <c r="G119" s="661">
        <f t="shared" si="31"/>
        <v>-5.0668742216687406</v>
      </c>
    </row>
    <row r="120" spans="1:14" s="684" customFormat="1" ht="15" customHeight="1">
      <c r="A120" s="906">
        <v>39904</v>
      </c>
      <c r="B120" s="674">
        <v>2009</v>
      </c>
      <c r="C120" s="659">
        <v>7612</v>
      </c>
      <c r="D120" s="662">
        <f t="shared" si="32"/>
        <v>-11.130000000000109</v>
      </c>
      <c r="E120" s="661">
        <f t="shared" si="33"/>
        <v>-0.14600301975697505</v>
      </c>
      <c r="F120" s="662">
        <f t="shared" si="30"/>
        <v>-366</v>
      </c>
      <c r="G120" s="661">
        <f t="shared" si="31"/>
        <v>-4.5876159438455772</v>
      </c>
    </row>
    <row r="121" spans="1:14" ht="15" hidden="1" customHeight="1">
      <c r="A121" s="906">
        <v>39934</v>
      </c>
      <c r="B121" s="674">
        <v>2009</v>
      </c>
      <c r="C121" s="659">
        <v>7567.5</v>
      </c>
      <c r="D121" s="662">
        <f t="shared" si="32"/>
        <v>-44.5</v>
      </c>
      <c r="E121" s="661">
        <f t="shared" si="33"/>
        <v>-0.58460325801365798</v>
      </c>
      <c r="F121" s="662">
        <f t="shared" si="30"/>
        <v>-416.5</v>
      </c>
      <c r="G121" s="661">
        <f t="shared" si="31"/>
        <v>-5.2166833667334629</v>
      </c>
    </row>
    <row r="122" spans="1:14" s="684" customFormat="1" ht="15" hidden="1" customHeight="1">
      <c r="A122" s="906">
        <v>39965</v>
      </c>
      <c r="B122" s="674">
        <v>2009</v>
      </c>
      <c r="C122" s="659">
        <v>7466.5</v>
      </c>
      <c r="D122" s="662">
        <f t="shared" si="32"/>
        <v>-101</v>
      </c>
      <c r="E122" s="661">
        <f t="shared" si="33"/>
        <v>-1.3346547737033347</v>
      </c>
      <c r="F122" s="662">
        <f t="shared" si="30"/>
        <v>-521.5</v>
      </c>
      <c r="G122" s="661">
        <f t="shared" si="31"/>
        <v>-6.5285428142213249</v>
      </c>
    </row>
    <row r="123" spans="1:14" s="684" customFormat="1" ht="15" hidden="1" customHeight="1">
      <c r="A123" s="906">
        <v>39995</v>
      </c>
      <c r="B123" s="674">
        <v>2009</v>
      </c>
      <c r="C123" s="659">
        <v>7396.78</v>
      </c>
      <c r="D123" s="662">
        <f t="shared" si="32"/>
        <v>-69.720000000000255</v>
      </c>
      <c r="E123" s="661">
        <f t="shared" si="33"/>
        <v>-0.93377084309918246</v>
      </c>
      <c r="F123" s="662">
        <f t="shared" si="30"/>
        <v>-666.07999999999993</v>
      </c>
      <c r="G123" s="661">
        <f t="shared" si="31"/>
        <v>-8.2610884971337697</v>
      </c>
    </row>
    <row r="124" spans="1:14" s="684" customFormat="1" ht="15" hidden="1" customHeight="1">
      <c r="A124" s="906">
        <v>40026</v>
      </c>
      <c r="B124" s="674">
        <v>2009</v>
      </c>
      <c r="C124" s="659">
        <v>7360.42</v>
      </c>
      <c r="D124" s="662">
        <f t="shared" si="32"/>
        <v>-36.359999999999673</v>
      </c>
      <c r="E124" s="661">
        <f t="shared" si="33"/>
        <v>-0.49156524866225482</v>
      </c>
      <c r="F124" s="662">
        <f t="shared" si="30"/>
        <v>-713.38000000000011</v>
      </c>
      <c r="G124" s="661">
        <f t="shared" si="31"/>
        <v>-8.8357402957715152</v>
      </c>
    </row>
    <row r="125" spans="1:14" ht="15" hidden="1" customHeight="1">
      <c r="A125" s="906">
        <v>40057</v>
      </c>
      <c r="B125" s="674">
        <v>2009</v>
      </c>
      <c r="C125" s="659">
        <v>7251.72</v>
      </c>
      <c r="D125" s="662">
        <f>C125-C124</f>
        <v>-108.69999999999982</v>
      </c>
      <c r="E125" s="661">
        <f>C125/C124*100-100</f>
        <v>-1.4768178989785952</v>
      </c>
      <c r="F125" s="662">
        <f t="shared" si="30"/>
        <v>-786.46</v>
      </c>
      <c r="G125" s="661">
        <f t="shared" si="31"/>
        <v>-9.7840555946744132</v>
      </c>
    </row>
    <row r="126" spans="1:14" s="411" customFormat="1" ht="15" hidden="1" customHeight="1">
      <c r="A126" s="906">
        <v>40087</v>
      </c>
      <c r="B126" s="674">
        <v>2009</v>
      </c>
      <c r="C126" s="659">
        <v>7258.38</v>
      </c>
      <c r="D126" s="662">
        <f>C126-C125</f>
        <v>6.6599999999998545</v>
      </c>
      <c r="E126" s="661">
        <f>C126/C125*100-100</f>
        <v>9.1840280650657746E-2</v>
      </c>
      <c r="F126" s="662">
        <f t="shared" si="30"/>
        <v>-723.96</v>
      </c>
      <c r="G126" s="661">
        <f t="shared" si="31"/>
        <v>-9.069520967535837</v>
      </c>
    </row>
    <row r="127" spans="1:14" s="684" customFormat="1" ht="15" hidden="1" customHeight="1">
      <c r="A127" s="906">
        <v>40118</v>
      </c>
      <c r="B127" s="674">
        <v>2009</v>
      </c>
      <c r="C127" s="659">
        <v>7245.38</v>
      </c>
      <c r="D127" s="662">
        <f>C127-C126</f>
        <v>-13</v>
      </c>
      <c r="E127" s="661">
        <f>C127/C126*100-100</f>
        <v>-0.17910332608653334</v>
      </c>
      <c r="F127" s="662">
        <f t="shared" si="30"/>
        <v>-658.97000000000025</v>
      </c>
      <c r="G127" s="661">
        <f t="shared" si="31"/>
        <v>-8.3368018875682424</v>
      </c>
    </row>
    <row r="128" spans="1:14" s="684" customFormat="1" ht="15" hidden="1" customHeight="1">
      <c r="A128" s="906">
        <v>40148</v>
      </c>
      <c r="B128" s="674">
        <v>2009</v>
      </c>
      <c r="C128" s="659">
        <v>7207.31</v>
      </c>
      <c r="D128" s="662">
        <f>C128-C127</f>
        <v>-38.069999999999709</v>
      </c>
      <c r="E128" s="661">
        <f>C128/C127*100-100</f>
        <v>-0.52543827928968767</v>
      </c>
      <c r="F128" s="662">
        <f t="shared" si="30"/>
        <v>-541.25999999999931</v>
      </c>
      <c r="G128" s="661">
        <f t="shared" si="31"/>
        <v>-6.9852888984677151</v>
      </c>
    </row>
    <row r="129" spans="1:9" s="684" customFormat="1" ht="15" hidden="1" customHeight="1">
      <c r="A129" s="669" t="s">
        <v>215</v>
      </c>
      <c r="B129" s="676" t="s">
        <v>215</v>
      </c>
      <c r="C129" s="681"/>
      <c r="D129" s="685"/>
      <c r="E129" s="686"/>
      <c r="F129" s="685"/>
      <c r="G129" s="686"/>
      <c r="H129" s="913"/>
      <c r="I129" s="747"/>
    </row>
    <row r="130" spans="1:9" s="411" customFormat="1" ht="15" hidden="1" customHeight="1">
      <c r="A130" s="906">
        <v>40179</v>
      </c>
      <c r="B130" s="674">
        <v>2010</v>
      </c>
      <c r="C130" s="659">
        <v>7117.73</v>
      </c>
      <c r="D130" s="662">
        <f>C130-C128</f>
        <v>-89.580000000000837</v>
      </c>
      <c r="E130" s="661">
        <f>C130/C128*100-100</f>
        <v>-1.2429047730706912</v>
      </c>
      <c r="F130" s="662">
        <f t="shared" ref="F130:F141" si="34">C130-C117</f>
        <v>-480.07000000000062</v>
      </c>
      <c r="G130" s="661">
        <f t="shared" ref="G130:G141" si="35">C130/C117*100-100</f>
        <v>-6.3185395772460566</v>
      </c>
    </row>
    <row r="131" spans="1:9" s="411" customFormat="1" ht="15" hidden="1" customHeight="1">
      <c r="A131" s="906">
        <v>40210</v>
      </c>
      <c r="B131" s="674">
        <v>2010</v>
      </c>
      <c r="C131" s="659">
        <v>7112.2</v>
      </c>
      <c r="D131" s="662">
        <f t="shared" ref="D131:D136" si="36">C131-C130</f>
        <v>-5.5299999999997453</v>
      </c>
      <c r="E131" s="661">
        <f t="shared" ref="E131:E136" si="37">C131/C130*100-100</f>
        <v>-7.7693309524235588E-2</v>
      </c>
      <c r="F131" s="662">
        <f t="shared" si="34"/>
        <v>-518.80000000000018</v>
      </c>
      <c r="G131" s="661">
        <f t="shared" si="35"/>
        <v>-6.7985847202201626</v>
      </c>
    </row>
    <row r="132" spans="1:9" s="684" customFormat="1" ht="15" hidden="1" customHeight="1">
      <c r="A132" s="906">
        <v>40238</v>
      </c>
      <c r="B132" s="674">
        <v>2010</v>
      </c>
      <c r="C132" s="659">
        <v>7095.08</v>
      </c>
      <c r="D132" s="662">
        <f t="shared" si="36"/>
        <v>-17.119999999999891</v>
      </c>
      <c r="E132" s="661">
        <f t="shared" si="37"/>
        <v>-0.24071314080030959</v>
      </c>
      <c r="F132" s="662">
        <f t="shared" si="34"/>
        <v>-528.05000000000018</v>
      </c>
      <c r="G132" s="661">
        <f t="shared" si="35"/>
        <v>-6.9269447064394853</v>
      </c>
    </row>
    <row r="133" spans="1:9" s="684" customFormat="1" ht="15" customHeight="1">
      <c r="A133" s="906">
        <v>40269</v>
      </c>
      <c r="B133" s="674">
        <v>2010</v>
      </c>
      <c r="C133" s="659">
        <v>7029.95</v>
      </c>
      <c r="D133" s="662">
        <f t="shared" si="36"/>
        <v>-65.130000000000109</v>
      </c>
      <c r="E133" s="661">
        <f t="shared" si="37"/>
        <v>-0.91796005119040558</v>
      </c>
      <c r="F133" s="662">
        <f t="shared" si="34"/>
        <v>-582.05000000000018</v>
      </c>
      <c r="G133" s="661">
        <f t="shared" si="35"/>
        <v>-7.6464792433000497</v>
      </c>
    </row>
    <row r="134" spans="1:9" ht="15" hidden="1" customHeight="1">
      <c r="A134" s="906">
        <v>40299</v>
      </c>
      <c r="B134" s="674">
        <v>2010</v>
      </c>
      <c r="C134" s="659">
        <v>6905.04</v>
      </c>
      <c r="D134" s="662">
        <f t="shared" si="36"/>
        <v>-124.90999999999985</v>
      </c>
      <c r="E134" s="661">
        <f t="shared" si="37"/>
        <v>-1.7768262932168852</v>
      </c>
      <c r="F134" s="662">
        <f t="shared" si="34"/>
        <v>-662.46</v>
      </c>
      <c r="G134" s="661">
        <f t="shared" si="35"/>
        <v>-8.7540138751238885</v>
      </c>
    </row>
    <row r="135" spans="1:9" s="684" customFormat="1" ht="15" hidden="1" customHeight="1">
      <c r="A135" s="906">
        <v>40330</v>
      </c>
      <c r="B135" s="674">
        <v>2010</v>
      </c>
      <c r="C135" s="659">
        <v>6841.36</v>
      </c>
      <c r="D135" s="662">
        <f t="shared" si="36"/>
        <v>-63.680000000000291</v>
      </c>
      <c r="E135" s="661">
        <f t="shared" si="37"/>
        <v>-0.92222492556162194</v>
      </c>
      <c r="F135" s="662">
        <f t="shared" si="34"/>
        <v>-625.14000000000033</v>
      </c>
      <c r="G135" s="661">
        <f t="shared" si="35"/>
        <v>-8.3725976026250635</v>
      </c>
    </row>
    <row r="136" spans="1:9" s="684" customFormat="1" ht="15" hidden="1" customHeight="1">
      <c r="A136" s="906">
        <v>40360</v>
      </c>
      <c r="B136" s="674">
        <v>2010</v>
      </c>
      <c r="C136" s="659">
        <v>6774.72</v>
      </c>
      <c r="D136" s="662">
        <f t="shared" si="36"/>
        <v>-66.639999999999418</v>
      </c>
      <c r="E136" s="661">
        <f t="shared" si="37"/>
        <v>-0.97407533005132052</v>
      </c>
      <c r="F136" s="662">
        <f t="shared" si="34"/>
        <v>-622.05999999999949</v>
      </c>
      <c r="G136" s="661">
        <f t="shared" si="35"/>
        <v>-8.4098756485930295</v>
      </c>
    </row>
    <row r="137" spans="1:9" s="684" customFormat="1" ht="15" hidden="1" customHeight="1">
      <c r="A137" s="906">
        <v>40391</v>
      </c>
      <c r="B137" s="674">
        <v>2010</v>
      </c>
      <c r="C137" s="659">
        <v>6694.22</v>
      </c>
      <c r="D137" s="662">
        <f>C137-C136</f>
        <v>-80.5</v>
      </c>
      <c r="E137" s="661">
        <f>C137/C136*100-100</f>
        <v>-1.1882409900335347</v>
      </c>
      <c r="F137" s="662">
        <f t="shared" si="34"/>
        <v>-666.19999999999982</v>
      </c>
      <c r="G137" s="661">
        <f t="shared" si="35"/>
        <v>-9.0511139309984969</v>
      </c>
    </row>
    <row r="138" spans="1:9" s="684" customFormat="1" ht="15" hidden="1" customHeight="1">
      <c r="A138" s="906">
        <v>40422</v>
      </c>
      <c r="B138" s="674">
        <v>2010</v>
      </c>
      <c r="C138" s="659">
        <v>6587.5</v>
      </c>
      <c r="D138" s="662">
        <f>C138-C137</f>
        <v>-106.72000000000025</v>
      </c>
      <c r="E138" s="661">
        <f>C138/C137*100-100</f>
        <v>-1.5942111254186386</v>
      </c>
      <c r="F138" s="662">
        <f t="shared" si="34"/>
        <v>-664.22000000000025</v>
      </c>
      <c r="G138" s="661">
        <f t="shared" si="35"/>
        <v>-9.1594821642313775</v>
      </c>
    </row>
    <row r="139" spans="1:9" s="411" customFormat="1" ht="15" hidden="1" customHeight="1">
      <c r="A139" s="906">
        <v>40452</v>
      </c>
      <c r="B139" s="674">
        <v>2010</v>
      </c>
      <c r="C139" s="659">
        <v>6478.65</v>
      </c>
      <c r="D139" s="662">
        <f>C139-C138</f>
        <v>-108.85000000000036</v>
      </c>
      <c r="E139" s="661">
        <f>C139/C138*100-100</f>
        <v>-1.6523719165085424</v>
      </c>
      <c r="F139" s="662">
        <f t="shared" si="34"/>
        <v>-779.73000000000047</v>
      </c>
      <c r="G139" s="661">
        <f t="shared" si="35"/>
        <v>-10.742479726881214</v>
      </c>
    </row>
    <row r="140" spans="1:9" s="684" customFormat="1" ht="15" hidden="1" customHeight="1">
      <c r="A140" s="906">
        <v>40483</v>
      </c>
      <c r="B140" s="674">
        <v>2010</v>
      </c>
      <c r="C140" s="659">
        <v>6400.8</v>
      </c>
      <c r="D140" s="662">
        <f>C140-C139</f>
        <v>-77.849999999999454</v>
      </c>
      <c r="E140" s="661">
        <f>C140/C139*100-100</f>
        <v>-1.2016392303952159</v>
      </c>
      <c r="F140" s="662">
        <f t="shared" si="34"/>
        <v>-844.57999999999993</v>
      </c>
      <c r="G140" s="661">
        <f t="shared" si="35"/>
        <v>-11.656807510441141</v>
      </c>
    </row>
    <row r="141" spans="1:9" s="684" customFormat="1" ht="15" hidden="1" customHeight="1">
      <c r="A141" s="906">
        <v>40513</v>
      </c>
      <c r="B141" s="674">
        <v>2010</v>
      </c>
      <c r="C141" s="659">
        <v>6281.42</v>
      </c>
      <c r="D141" s="662">
        <f>C141-C140</f>
        <v>-119.38000000000011</v>
      </c>
      <c r="E141" s="661">
        <f>C141/C140*100-100</f>
        <v>-1.8650793650793673</v>
      </c>
      <c r="F141" s="662">
        <f t="shared" si="34"/>
        <v>-925.89000000000033</v>
      </c>
      <c r="G141" s="661">
        <f t="shared" si="35"/>
        <v>-12.846540526215747</v>
      </c>
    </row>
    <row r="142" spans="1:9" s="684" customFormat="1" ht="15" hidden="1" customHeight="1">
      <c r="A142" s="669" t="s">
        <v>216</v>
      </c>
      <c r="B142" s="676" t="s">
        <v>216</v>
      </c>
      <c r="C142" s="681"/>
      <c r="D142" s="685"/>
      <c r="E142" s="686"/>
      <c r="F142" s="685"/>
      <c r="G142" s="686"/>
      <c r="H142" s="913"/>
      <c r="I142" s="747"/>
    </row>
    <row r="143" spans="1:9" s="411" customFormat="1" ht="15" hidden="1" customHeight="1">
      <c r="A143" s="906">
        <v>40544</v>
      </c>
      <c r="B143" s="674">
        <v>2011</v>
      </c>
      <c r="C143" s="659">
        <v>6092.85</v>
      </c>
      <c r="D143" s="662">
        <f>C143-C141</f>
        <v>-188.56999999999971</v>
      </c>
      <c r="E143" s="661">
        <f>C143/C141*100-100</f>
        <v>-3.0020282038137793</v>
      </c>
      <c r="F143" s="662">
        <f t="shared" ref="F143:F154" si="38">C143-C130</f>
        <v>-1024.8799999999992</v>
      </c>
      <c r="G143" s="661">
        <f t="shared" ref="G143:G154" si="39">C143/C130*100-100</f>
        <v>-14.398972706185802</v>
      </c>
    </row>
    <row r="144" spans="1:9" s="411" customFormat="1" ht="14.5" hidden="1" customHeight="1">
      <c r="A144" s="906">
        <v>40575</v>
      </c>
      <c r="B144" s="674">
        <v>2011</v>
      </c>
      <c r="C144" s="659">
        <v>5994.7</v>
      </c>
      <c r="D144" s="662">
        <f t="shared" ref="D144:D149" si="40">C144-C143</f>
        <v>-98.150000000000546</v>
      </c>
      <c r="E144" s="661">
        <f t="shared" ref="E144:E149" si="41">C144/C143*100-100</f>
        <v>-1.6109045848822916</v>
      </c>
      <c r="F144" s="662">
        <f t="shared" si="38"/>
        <v>-1117.5</v>
      </c>
      <c r="G144" s="661">
        <f t="shared" si="39"/>
        <v>-15.712437782964486</v>
      </c>
    </row>
    <row r="145" spans="1:9" s="684" customFormat="1" ht="14.5" hidden="1" customHeight="1">
      <c r="A145" s="906">
        <v>40603</v>
      </c>
      <c r="B145" s="674">
        <v>2011</v>
      </c>
      <c r="C145" s="659">
        <v>5997.78</v>
      </c>
      <c r="D145" s="662">
        <f t="shared" si="40"/>
        <v>3.0799999999999272</v>
      </c>
      <c r="E145" s="661">
        <f t="shared" si="41"/>
        <v>5.1378717867450518E-2</v>
      </c>
      <c r="F145" s="662">
        <f t="shared" si="38"/>
        <v>-1097.3000000000002</v>
      </c>
      <c r="G145" s="661">
        <f t="shared" si="39"/>
        <v>-15.465646617092403</v>
      </c>
    </row>
    <row r="146" spans="1:9" s="684" customFormat="1" ht="14.5" customHeight="1">
      <c r="A146" s="906">
        <v>40634</v>
      </c>
      <c r="B146" s="674">
        <v>2011</v>
      </c>
      <c r="C146" s="659">
        <v>6019.42</v>
      </c>
      <c r="D146" s="662">
        <f t="shared" si="40"/>
        <v>21.640000000000327</v>
      </c>
      <c r="E146" s="661">
        <f t="shared" si="41"/>
        <v>0.36080016272688908</v>
      </c>
      <c r="F146" s="662">
        <f t="shared" si="38"/>
        <v>-1010.5299999999997</v>
      </c>
      <c r="G146" s="661">
        <f t="shared" si="39"/>
        <v>-14.374639933427687</v>
      </c>
    </row>
    <row r="147" spans="1:9" s="684" customFormat="1" ht="14.5" hidden="1" customHeight="1">
      <c r="A147" s="906">
        <v>40664</v>
      </c>
      <c r="B147" s="674">
        <v>2011</v>
      </c>
      <c r="C147" s="659">
        <v>6022.4</v>
      </c>
      <c r="D147" s="662">
        <f t="shared" si="40"/>
        <v>2.9799999999995634</v>
      </c>
      <c r="E147" s="661">
        <f t="shared" si="41"/>
        <v>4.9506430852133576E-2</v>
      </c>
      <c r="F147" s="662">
        <f t="shared" si="38"/>
        <v>-882.64000000000033</v>
      </c>
      <c r="G147" s="661">
        <f t="shared" si="39"/>
        <v>-12.782547240855962</v>
      </c>
    </row>
    <row r="148" spans="1:9" s="684" customFormat="1" ht="14.5" hidden="1" customHeight="1">
      <c r="A148" s="906">
        <v>40695</v>
      </c>
      <c r="B148" s="674">
        <v>2011</v>
      </c>
      <c r="C148" s="659">
        <v>6069.5</v>
      </c>
      <c r="D148" s="662">
        <f t="shared" si="40"/>
        <v>47.100000000000364</v>
      </c>
      <c r="E148" s="661">
        <f t="shared" si="41"/>
        <v>0.78208023379384883</v>
      </c>
      <c r="F148" s="662">
        <f t="shared" si="38"/>
        <v>-771.85999999999967</v>
      </c>
      <c r="G148" s="661">
        <f t="shared" si="39"/>
        <v>-11.282259667668413</v>
      </c>
    </row>
    <row r="149" spans="1:9" s="684" customFormat="1" ht="14.5" hidden="1" customHeight="1">
      <c r="A149" s="906">
        <v>40725</v>
      </c>
      <c r="B149" s="674">
        <v>2011</v>
      </c>
      <c r="C149" s="659">
        <v>6085.38</v>
      </c>
      <c r="D149" s="662">
        <f t="shared" si="40"/>
        <v>15.880000000000109</v>
      </c>
      <c r="E149" s="661">
        <f t="shared" si="41"/>
        <v>0.26163604909794458</v>
      </c>
      <c r="F149" s="662">
        <f t="shared" si="38"/>
        <v>-689.34000000000015</v>
      </c>
      <c r="G149" s="661">
        <f t="shared" si="39"/>
        <v>-10.175180671673516</v>
      </c>
    </row>
    <row r="150" spans="1:9" s="684" customFormat="1" ht="14.5" hidden="1" customHeight="1">
      <c r="A150" s="906">
        <v>40756</v>
      </c>
      <c r="B150" s="674">
        <v>2011</v>
      </c>
      <c r="C150" s="659">
        <v>6065.72</v>
      </c>
      <c r="D150" s="662">
        <f>C150-C149</f>
        <v>-19.659999999999854</v>
      </c>
      <c r="E150" s="661">
        <f>C150/C149*100-100</f>
        <v>-0.32306938925752604</v>
      </c>
      <c r="F150" s="662">
        <f t="shared" si="38"/>
        <v>-628.5</v>
      </c>
      <c r="G150" s="661">
        <f t="shared" si="39"/>
        <v>-9.3886965172940222</v>
      </c>
    </row>
    <row r="151" spans="1:9" s="684" customFormat="1" ht="14.5" hidden="1" customHeight="1">
      <c r="A151" s="906">
        <v>40787</v>
      </c>
      <c r="B151" s="674">
        <v>2011</v>
      </c>
      <c r="C151" s="659">
        <v>6000.86</v>
      </c>
      <c r="D151" s="662">
        <f>C151-C150</f>
        <v>-64.860000000000582</v>
      </c>
      <c r="E151" s="661">
        <f>C151/C150*100-100</f>
        <v>-1.0692877350092118</v>
      </c>
      <c r="F151" s="662">
        <f t="shared" si="38"/>
        <v>-586.64000000000033</v>
      </c>
      <c r="G151" s="661">
        <f t="shared" si="39"/>
        <v>-8.9053510436432788</v>
      </c>
    </row>
    <row r="152" spans="1:9" s="411" customFormat="1" ht="14.5" hidden="1" customHeight="1">
      <c r="A152" s="906">
        <v>40817</v>
      </c>
      <c r="B152" s="674">
        <v>2011</v>
      </c>
      <c r="C152" s="659">
        <v>5983.6</v>
      </c>
      <c r="D152" s="662">
        <f>C152-C151</f>
        <v>-17.259999999999309</v>
      </c>
      <c r="E152" s="661">
        <f>C152/C151*100-100</f>
        <v>-0.28762544035353699</v>
      </c>
      <c r="F152" s="662">
        <f t="shared" si="38"/>
        <v>-495.04999999999927</v>
      </c>
      <c r="G152" s="661">
        <f t="shared" si="39"/>
        <v>-7.6412524214149471</v>
      </c>
    </row>
    <row r="153" spans="1:9" s="684" customFormat="1" ht="14.5" hidden="1" customHeight="1">
      <c r="A153" s="906">
        <v>40848</v>
      </c>
      <c r="B153" s="674">
        <v>2011</v>
      </c>
      <c r="C153" s="659">
        <v>5939</v>
      </c>
      <c r="D153" s="662">
        <f>C153-C152</f>
        <v>-44.600000000000364</v>
      </c>
      <c r="E153" s="661">
        <f>C153/C152*100-100</f>
        <v>-0.74537067985828287</v>
      </c>
      <c r="F153" s="662">
        <f t="shared" si="38"/>
        <v>-461.80000000000018</v>
      </c>
      <c r="G153" s="661">
        <f t="shared" si="39"/>
        <v>-7.2147231596050574</v>
      </c>
    </row>
    <row r="154" spans="1:9" s="684" customFormat="1" ht="14.5" hidden="1" customHeight="1">
      <c r="A154" s="906">
        <v>40878</v>
      </c>
      <c r="B154" s="674">
        <v>2011</v>
      </c>
      <c r="C154" s="659">
        <v>5669.95</v>
      </c>
      <c r="D154" s="662">
        <f>C154-C153</f>
        <v>-269.05000000000018</v>
      </c>
      <c r="E154" s="661">
        <f>C154/C153*100-100</f>
        <v>-4.5302239434248293</v>
      </c>
      <c r="F154" s="662">
        <f t="shared" si="38"/>
        <v>-611.47000000000025</v>
      </c>
      <c r="G154" s="661">
        <f t="shared" si="39"/>
        <v>-9.734582307822123</v>
      </c>
    </row>
    <row r="155" spans="1:9" s="684" customFormat="1" ht="14.5" hidden="1" customHeight="1">
      <c r="A155" s="669" t="s">
        <v>217</v>
      </c>
      <c r="B155" s="676" t="s">
        <v>217</v>
      </c>
      <c r="C155" s="681"/>
      <c r="D155" s="685"/>
      <c r="E155" s="686"/>
      <c r="F155" s="685"/>
      <c r="G155" s="686"/>
      <c r="H155" s="913"/>
      <c r="I155" s="747"/>
    </row>
    <row r="156" spans="1:9" s="411" customFormat="1" ht="15" hidden="1" customHeight="1">
      <c r="A156" s="906">
        <v>40909</v>
      </c>
      <c r="B156" s="674">
        <v>2012</v>
      </c>
      <c r="C156" s="659">
        <v>5597.61</v>
      </c>
      <c r="D156" s="662">
        <f>C156-C154</f>
        <v>-72.340000000000146</v>
      </c>
      <c r="E156" s="661">
        <f>C156/C154*100-100</f>
        <v>-1.275848993377366</v>
      </c>
      <c r="F156" s="662">
        <f t="shared" ref="F156:F167" si="42">C156-C143</f>
        <v>-495.24000000000069</v>
      </c>
      <c r="G156" s="661">
        <f t="shared" ref="G156:G167" si="43">C156/C143*100-100</f>
        <v>-8.1282158595731175</v>
      </c>
    </row>
    <row r="157" spans="1:9" s="411" customFormat="1" ht="15" hidden="1" customHeight="1">
      <c r="A157" s="906">
        <v>40940</v>
      </c>
      <c r="B157" s="674">
        <v>2012</v>
      </c>
      <c r="C157" s="659">
        <v>5607.95</v>
      </c>
      <c r="D157" s="662">
        <f t="shared" ref="D157:D162" si="44">C157-C156</f>
        <v>10.340000000000146</v>
      </c>
      <c r="E157" s="661">
        <f t="shared" ref="E157:E162" si="45">C157/C156*100-100</f>
        <v>0.18472169372284952</v>
      </c>
      <c r="F157" s="662">
        <f t="shared" si="42"/>
        <v>-386.75</v>
      </c>
      <c r="G157" s="661">
        <f t="shared" si="43"/>
        <v>-6.4515321867649789</v>
      </c>
    </row>
    <row r="158" spans="1:9" s="411" customFormat="1" ht="15" hidden="1" customHeight="1">
      <c r="A158" s="906">
        <v>40969</v>
      </c>
      <c r="B158" s="674">
        <v>2012</v>
      </c>
      <c r="C158" s="659">
        <v>5630.22</v>
      </c>
      <c r="D158" s="662">
        <f t="shared" si="44"/>
        <v>22.270000000000437</v>
      </c>
      <c r="E158" s="661">
        <f t="shared" si="45"/>
        <v>0.39711481022477813</v>
      </c>
      <c r="F158" s="662">
        <f t="shared" si="42"/>
        <v>-367.55999999999949</v>
      </c>
      <c r="G158" s="661">
        <f t="shared" si="43"/>
        <v>-6.1282674589597974</v>
      </c>
    </row>
    <row r="159" spans="1:9" s="684" customFormat="1" ht="15" customHeight="1">
      <c r="A159" s="906">
        <v>41000</v>
      </c>
      <c r="B159" s="674">
        <v>2012</v>
      </c>
      <c r="C159" s="659">
        <v>5645.15</v>
      </c>
      <c r="D159" s="662">
        <f t="shared" si="44"/>
        <v>14.929999999999382</v>
      </c>
      <c r="E159" s="661">
        <f t="shared" si="45"/>
        <v>0.26517613876544033</v>
      </c>
      <c r="F159" s="662">
        <f t="shared" si="42"/>
        <v>-374.27000000000044</v>
      </c>
      <c r="G159" s="661">
        <f t="shared" si="43"/>
        <v>-6.2177086828963581</v>
      </c>
    </row>
    <row r="160" spans="1:9" s="684" customFormat="1" ht="15" hidden="1" customHeight="1">
      <c r="A160" s="906">
        <v>41030</v>
      </c>
      <c r="B160" s="674">
        <v>2012</v>
      </c>
      <c r="C160" s="659">
        <v>5601.36</v>
      </c>
      <c r="D160" s="662">
        <f t="shared" si="44"/>
        <v>-43.789999999999964</v>
      </c>
      <c r="E160" s="661">
        <f t="shared" si="45"/>
        <v>-0.77571012284882102</v>
      </c>
      <c r="F160" s="662">
        <f t="shared" si="42"/>
        <v>-421.03999999999996</v>
      </c>
      <c r="G160" s="661">
        <f t="shared" si="43"/>
        <v>-6.9912327311370888</v>
      </c>
    </row>
    <row r="161" spans="1:11" s="684" customFormat="1" ht="15" hidden="1" customHeight="1">
      <c r="A161" s="906">
        <v>41061</v>
      </c>
      <c r="B161" s="674">
        <v>2012</v>
      </c>
      <c r="C161" s="659">
        <v>4348.33</v>
      </c>
      <c r="D161" s="662">
        <f t="shared" si="44"/>
        <v>-1253.0299999999997</v>
      </c>
      <c r="E161" s="661">
        <f t="shared" si="45"/>
        <v>-22.370102974991781</v>
      </c>
      <c r="F161" s="662">
        <f t="shared" si="42"/>
        <v>-1721.17</v>
      </c>
      <c r="G161" s="661">
        <f t="shared" si="43"/>
        <v>-28.357690089793238</v>
      </c>
    </row>
    <row r="162" spans="1:11" s="684" customFormat="1" ht="15" hidden="1" customHeight="1">
      <c r="A162" s="906">
        <v>41091</v>
      </c>
      <c r="B162" s="674">
        <v>2012</v>
      </c>
      <c r="C162" s="659">
        <v>4199.2700000000004</v>
      </c>
      <c r="D162" s="662">
        <f t="shared" si="44"/>
        <v>-149.05999999999949</v>
      </c>
      <c r="E162" s="661">
        <f t="shared" si="45"/>
        <v>-3.4279826968054294</v>
      </c>
      <c r="F162" s="662">
        <f t="shared" si="42"/>
        <v>-1886.1099999999997</v>
      </c>
      <c r="G162" s="661">
        <f t="shared" si="43"/>
        <v>-30.994120334309443</v>
      </c>
    </row>
    <row r="163" spans="1:11" s="684" customFormat="1" ht="15" hidden="1" customHeight="1">
      <c r="A163" s="906">
        <v>41122</v>
      </c>
      <c r="B163" s="674">
        <v>2012</v>
      </c>
      <c r="C163" s="659">
        <v>5233.8100000000004</v>
      </c>
      <c r="D163" s="662">
        <f>C163-C162</f>
        <v>1034.54</v>
      </c>
      <c r="E163" s="661">
        <f>C163/C162*100-100</f>
        <v>24.636186765795003</v>
      </c>
      <c r="F163" s="662">
        <f t="shared" si="42"/>
        <v>-831.90999999999985</v>
      </c>
      <c r="G163" s="661">
        <f t="shared" si="43"/>
        <v>-13.714942331660538</v>
      </c>
    </row>
    <row r="164" spans="1:11" s="684" customFormat="1" ht="15" hidden="1" customHeight="1">
      <c r="A164" s="906">
        <v>41153</v>
      </c>
      <c r="B164" s="674">
        <v>2012</v>
      </c>
      <c r="C164" s="659">
        <v>5267.8</v>
      </c>
      <c r="D164" s="662">
        <f>C164-C163</f>
        <v>33.989999999999782</v>
      </c>
      <c r="E164" s="661">
        <f>C164/C163*100-100</f>
        <v>0.6494312938375657</v>
      </c>
      <c r="F164" s="662">
        <f t="shared" si="42"/>
        <v>-733.05999999999949</v>
      </c>
      <c r="G164" s="661">
        <f t="shared" si="43"/>
        <v>-12.21591571874697</v>
      </c>
    </row>
    <row r="165" spans="1:11" s="411" customFormat="1" ht="15" hidden="1" customHeight="1">
      <c r="A165" s="906">
        <v>41183</v>
      </c>
      <c r="B165" s="674">
        <v>2012</v>
      </c>
      <c r="C165" s="659">
        <v>5076.68</v>
      </c>
      <c r="D165" s="662">
        <f>C165-C164</f>
        <v>-191.11999999999989</v>
      </c>
      <c r="E165" s="661">
        <f>C165/C164*100-100</f>
        <v>-3.6280800334105265</v>
      </c>
      <c r="F165" s="662">
        <f t="shared" si="42"/>
        <v>-906.92000000000007</v>
      </c>
      <c r="G165" s="661">
        <f t="shared" si="43"/>
        <v>-15.15676181562938</v>
      </c>
    </row>
    <row r="166" spans="1:11" s="684" customFormat="1" ht="15" hidden="1" customHeight="1">
      <c r="A166" s="906">
        <v>41214</v>
      </c>
      <c r="B166" s="674">
        <v>2012</v>
      </c>
      <c r="C166" s="659">
        <v>4938.09</v>
      </c>
      <c r="D166" s="662">
        <f>C166-C165</f>
        <v>-138.59000000000015</v>
      </c>
      <c r="E166" s="661">
        <f>C166/C165*100-100</f>
        <v>-2.7299337362213123</v>
      </c>
      <c r="F166" s="662">
        <f t="shared" si="42"/>
        <v>-1000.9099999999999</v>
      </c>
      <c r="G166" s="661">
        <f t="shared" si="43"/>
        <v>-16.853173935005898</v>
      </c>
    </row>
    <row r="167" spans="1:11" s="684" customFormat="1" ht="15" hidden="1" customHeight="1">
      <c r="A167" s="906">
        <v>41244</v>
      </c>
      <c r="B167" s="674">
        <v>2012</v>
      </c>
      <c r="C167" s="659">
        <v>4736.82</v>
      </c>
      <c r="D167" s="662">
        <f>C167-C166</f>
        <v>-201.27000000000044</v>
      </c>
      <c r="E167" s="661">
        <f>C167/C166*100-100</f>
        <v>-4.0758673900232765</v>
      </c>
      <c r="F167" s="662">
        <f t="shared" si="42"/>
        <v>-933.13000000000011</v>
      </c>
      <c r="G167" s="661">
        <f t="shared" si="43"/>
        <v>-16.457464351537496</v>
      </c>
    </row>
    <row r="168" spans="1:11" s="684" customFormat="1" ht="15" hidden="1" customHeight="1">
      <c r="B168" s="690">
        <v>2013</v>
      </c>
      <c r="C168" s="691"/>
      <c r="D168" s="692"/>
      <c r="E168" s="693"/>
      <c r="F168" s="692"/>
      <c r="G168" s="693"/>
      <c r="H168" s="913"/>
      <c r="I168" s="747"/>
    </row>
    <row r="169" spans="1:11" s="684" customFormat="1" ht="15" hidden="1" customHeight="1">
      <c r="A169" s="906">
        <v>41275</v>
      </c>
      <c r="B169" s="674">
        <v>2013</v>
      </c>
      <c r="C169" s="659">
        <v>4513.3599999999997</v>
      </c>
      <c r="D169" s="662">
        <f>C169-C167</f>
        <v>-223.46000000000004</v>
      </c>
      <c r="E169" s="661">
        <f>C169/C167*100-100</f>
        <v>-4.7175109039397682</v>
      </c>
      <c r="F169" s="662">
        <f t="shared" ref="F169:F180" si="46">C169-C156</f>
        <v>-1084.25</v>
      </c>
      <c r="G169" s="661">
        <f t="shared" ref="G169:G174" si="47">C169/C156*100-100</f>
        <v>-19.369873928337284</v>
      </c>
    </row>
    <row r="170" spans="1:11" s="411" customFormat="1" ht="15" hidden="1" customHeight="1">
      <c r="A170" s="906">
        <v>41306</v>
      </c>
      <c r="B170" s="674">
        <v>2013</v>
      </c>
      <c r="C170" s="659">
        <v>4469.75</v>
      </c>
      <c r="D170" s="662">
        <f t="shared" ref="D170:D175" si="48">C170-C169</f>
        <v>-43.609999999999673</v>
      </c>
      <c r="E170" s="661">
        <f t="shared" ref="E170:E175" si="49">C170/C169*100-100</f>
        <v>-0.9662424446532043</v>
      </c>
      <c r="F170" s="662">
        <f t="shared" si="46"/>
        <v>-1138.1999999999998</v>
      </c>
      <c r="G170" s="661">
        <f t="shared" si="47"/>
        <v>-20.29618666357581</v>
      </c>
    </row>
    <row r="171" spans="1:11" s="411" customFormat="1" ht="15" hidden="1" customHeight="1">
      <c r="A171" s="906">
        <v>41334</v>
      </c>
      <c r="B171" s="674">
        <v>2013</v>
      </c>
      <c r="C171" s="659">
        <v>4212.26</v>
      </c>
      <c r="D171" s="662">
        <f t="shared" si="48"/>
        <v>-257.48999999999978</v>
      </c>
      <c r="E171" s="661">
        <f t="shared" si="49"/>
        <v>-5.7607248727557447</v>
      </c>
      <c r="F171" s="662">
        <f t="shared" si="46"/>
        <v>-1417.96</v>
      </c>
      <c r="G171" s="661">
        <f t="shared" si="47"/>
        <v>-25.184806277552212</v>
      </c>
    </row>
    <row r="172" spans="1:11" s="684" customFormat="1" ht="15" customHeight="1">
      <c r="A172" s="906">
        <v>41365</v>
      </c>
      <c r="B172" s="674">
        <v>2013</v>
      </c>
      <c r="C172" s="659">
        <v>3946.59</v>
      </c>
      <c r="D172" s="662">
        <f t="shared" si="48"/>
        <v>-265.67000000000007</v>
      </c>
      <c r="E172" s="661">
        <f t="shared" si="49"/>
        <v>-6.3070655657533052</v>
      </c>
      <c r="F172" s="662">
        <f t="shared" si="46"/>
        <v>-1698.5599999999995</v>
      </c>
      <c r="G172" s="661">
        <f t="shared" si="47"/>
        <v>-30.088837320531781</v>
      </c>
      <c r="K172" s="411"/>
    </row>
    <row r="173" spans="1:11" s="684" customFormat="1" ht="15" hidden="1" customHeight="1">
      <c r="A173" s="906">
        <v>41395</v>
      </c>
      <c r="B173" s="674">
        <v>2013</v>
      </c>
      <c r="C173" s="659">
        <v>3923</v>
      </c>
      <c r="D173" s="662">
        <f t="shared" si="48"/>
        <v>-23.590000000000146</v>
      </c>
      <c r="E173" s="661">
        <f t="shared" si="49"/>
        <v>-0.5977312059271469</v>
      </c>
      <c r="F173" s="662">
        <f t="shared" si="46"/>
        <v>-1678.3599999999997</v>
      </c>
      <c r="G173" s="661">
        <f t="shared" si="47"/>
        <v>-29.963437450904777</v>
      </c>
    </row>
    <row r="174" spans="1:11" s="684" customFormat="1" ht="15" hidden="1" customHeight="1">
      <c r="A174" s="906">
        <v>41426</v>
      </c>
      <c r="B174" s="674">
        <v>2013</v>
      </c>
      <c r="C174" s="659">
        <v>4114.6499999999996</v>
      </c>
      <c r="D174" s="662">
        <f t="shared" si="48"/>
        <v>191.64999999999964</v>
      </c>
      <c r="E174" s="661">
        <f t="shared" si="49"/>
        <v>4.885291868468002</v>
      </c>
      <c r="F174" s="662">
        <f t="shared" si="46"/>
        <v>-233.68000000000029</v>
      </c>
      <c r="G174" s="661">
        <f t="shared" si="47"/>
        <v>-5.3740171514121613</v>
      </c>
    </row>
    <row r="175" spans="1:11" s="684" customFormat="1" ht="15" hidden="1" customHeight="1">
      <c r="A175" s="906">
        <v>41456</v>
      </c>
      <c r="B175" s="674">
        <v>2013</v>
      </c>
      <c r="C175" s="659">
        <v>4265.43</v>
      </c>
      <c r="D175" s="662">
        <f t="shared" si="48"/>
        <v>150.78000000000065</v>
      </c>
      <c r="E175" s="661">
        <f t="shared" si="49"/>
        <v>3.6644672086325869</v>
      </c>
      <c r="F175" s="662">
        <f t="shared" si="46"/>
        <v>66.159999999999854</v>
      </c>
      <c r="G175" s="661">
        <f>C175/C162*100-100</f>
        <v>1.5755119342171469</v>
      </c>
    </row>
    <row r="176" spans="1:11" s="684" customFormat="1" ht="15" hidden="1" customHeight="1">
      <c r="A176" s="906">
        <v>41487</v>
      </c>
      <c r="B176" s="674">
        <v>2013</v>
      </c>
      <c r="C176" s="659">
        <v>4351.04</v>
      </c>
      <c r="D176" s="662">
        <f>C176-C175</f>
        <v>85.609999999999673</v>
      </c>
      <c r="E176" s="661">
        <f>C176/C175*100-100</f>
        <v>2.0070661105679761</v>
      </c>
      <c r="F176" s="662">
        <f t="shared" si="46"/>
        <v>-882.77000000000044</v>
      </c>
      <c r="G176" s="661">
        <v>-16.86668029599852</v>
      </c>
    </row>
    <row r="177" spans="1:14" s="684" customFormat="1" ht="15" hidden="1" customHeight="1">
      <c r="A177" s="906">
        <v>41518</v>
      </c>
      <c r="B177" s="674">
        <v>2013</v>
      </c>
      <c r="C177" s="659">
        <v>4385.5200000000004</v>
      </c>
      <c r="D177" s="662">
        <f>C177-C176</f>
        <v>34.480000000000473</v>
      </c>
      <c r="E177" s="661">
        <f>C177/C176*100-100</f>
        <v>0.7924542178421774</v>
      </c>
      <c r="F177" s="662">
        <f t="shared" si="46"/>
        <v>-882.27999999999975</v>
      </c>
      <c r="G177" s="661">
        <f>C177/C164*100-100</f>
        <v>-16.74854778085728</v>
      </c>
    </row>
    <row r="178" spans="1:14" s="411" customFormat="1" ht="15" hidden="1" customHeight="1">
      <c r="A178" s="906">
        <v>41548</v>
      </c>
      <c r="B178" s="674">
        <v>2013</v>
      </c>
      <c r="C178" s="659">
        <v>4400.04</v>
      </c>
      <c r="D178" s="662">
        <f>C178-C177</f>
        <v>14.519999999999527</v>
      </c>
      <c r="E178" s="661">
        <f>C178/C177*100-100</f>
        <v>0.33108958572756819</v>
      </c>
      <c r="F178" s="662">
        <f t="shared" si="46"/>
        <v>-676.64000000000033</v>
      </c>
      <c r="G178" s="661">
        <f>C178/C165*100-100</f>
        <v>-13.328395723189175</v>
      </c>
    </row>
    <row r="179" spans="1:14" s="684" customFormat="1" ht="15" hidden="1" customHeight="1">
      <c r="A179" s="906">
        <v>41579</v>
      </c>
      <c r="B179" s="674">
        <v>2013</v>
      </c>
      <c r="C179" s="659">
        <v>4361.3999999999996</v>
      </c>
      <c r="D179" s="662">
        <f>C179-C178</f>
        <v>-38.640000000000327</v>
      </c>
      <c r="E179" s="661">
        <f>C179/C178*100-100</f>
        <v>-0.87817383478332545</v>
      </c>
      <c r="F179" s="662">
        <f t="shared" si="46"/>
        <v>-576.69000000000051</v>
      </c>
      <c r="G179" s="661">
        <f>C179/C166*100-100</f>
        <v>-11.678401973232582</v>
      </c>
      <c r="H179" s="411"/>
    </row>
    <row r="180" spans="1:14" s="684" customFormat="1" ht="15" hidden="1" customHeight="1">
      <c r="A180" s="906">
        <v>41609</v>
      </c>
      <c r="B180" s="674">
        <v>2013</v>
      </c>
      <c r="C180" s="659">
        <v>4357.4399999999996</v>
      </c>
      <c r="D180" s="662">
        <f>C180-C179</f>
        <v>-3.9600000000000364</v>
      </c>
      <c r="E180" s="661">
        <f>C180/C179*100-100</f>
        <v>-9.0796533223283404E-2</v>
      </c>
      <c r="F180" s="662">
        <f t="shared" si="46"/>
        <v>-379.38000000000011</v>
      </c>
      <c r="G180" s="661">
        <f>C180/C167*100-100</f>
        <v>-8.0091707094633051</v>
      </c>
      <c r="H180" s="411"/>
    </row>
    <row r="181" spans="1:14" s="684" customFormat="1" ht="15" hidden="1" customHeight="1">
      <c r="B181" s="676">
        <v>2014</v>
      </c>
      <c r="C181" s="681"/>
      <c r="D181" s="685"/>
      <c r="E181" s="686"/>
      <c r="F181" s="685"/>
      <c r="G181" s="686"/>
      <c r="H181" s="411"/>
      <c r="I181" s="747"/>
    </row>
    <row r="182" spans="1:14" s="684" customFormat="1" ht="15" hidden="1" customHeight="1">
      <c r="A182" s="906">
        <v>41640</v>
      </c>
      <c r="B182" s="674">
        <v>2014</v>
      </c>
      <c r="C182" s="659">
        <v>4352.42</v>
      </c>
      <c r="D182" s="662">
        <f>C182-C180</f>
        <v>-5.0199999999995271</v>
      </c>
      <c r="E182" s="661">
        <f>C182/C180*100-100</f>
        <v>-0.11520525813320148</v>
      </c>
      <c r="F182" s="662">
        <f t="shared" ref="F182:F193" si="50">C182-C169</f>
        <v>-160.9399999999996</v>
      </c>
      <c r="G182" s="661">
        <f t="shared" ref="G182:G187" si="51">C182/C169*100-100</f>
        <v>-3.5658578088164887</v>
      </c>
      <c r="H182" s="411"/>
    </row>
    <row r="183" spans="1:14" s="411" customFormat="1" ht="15" hidden="1" customHeight="1">
      <c r="A183" s="906">
        <v>41671</v>
      </c>
      <c r="B183" s="674">
        <v>2014</v>
      </c>
      <c r="C183" s="659">
        <v>4344.5</v>
      </c>
      <c r="D183" s="662">
        <f t="shared" ref="D183:D188" si="52">C183-C182</f>
        <v>-7.9200000000000728</v>
      </c>
      <c r="E183" s="661">
        <f t="shared" ref="E183:E188" si="53">C183/C182*100-100</f>
        <v>-0.18196773289342616</v>
      </c>
      <c r="F183" s="662">
        <f t="shared" si="50"/>
        <v>-125.25</v>
      </c>
      <c r="G183" s="661">
        <f t="shared" si="51"/>
        <v>-2.8021701437440498</v>
      </c>
      <c r="I183" s="684"/>
      <c r="J183" s="684"/>
      <c r="K183" s="684"/>
      <c r="L183" s="684"/>
      <c r="M183" s="684"/>
      <c r="N183" s="684"/>
    </row>
    <row r="184" spans="1:14" s="411" customFormat="1" ht="15" hidden="1" customHeight="1">
      <c r="A184" s="906">
        <v>41699</v>
      </c>
      <c r="B184" s="674">
        <v>2014</v>
      </c>
      <c r="C184" s="659">
        <v>4274.1400000000003</v>
      </c>
      <c r="D184" s="662">
        <f t="shared" si="52"/>
        <v>-70.359999999999673</v>
      </c>
      <c r="E184" s="661">
        <f t="shared" si="53"/>
        <v>-1.6195189319829524</v>
      </c>
      <c r="F184" s="662">
        <f t="shared" si="50"/>
        <v>61.880000000000109</v>
      </c>
      <c r="G184" s="661">
        <f t="shared" si="51"/>
        <v>1.4690451206715665</v>
      </c>
      <c r="I184" s="684"/>
      <c r="J184" s="684"/>
      <c r="K184" s="684"/>
      <c r="L184" s="684"/>
      <c r="M184" s="684"/>
      <c r="N184" s="684"/>
    </row>
    <row r="185" spans="1:14" s="684" customFormat="1" ht="15" customHeight="1">
      <c r="A185" s="906">
        <v>41730</v>
      </c>
      <c r="B185" s="674">
        <v>2014</v>
      </c>
      <c r="C185" s="659">
        <v>4240.1499999999996</v>
      </c>
      <c r="D185" s="662">
        <f t="shared" si="52"/>
        <v>-33.990000000000691</v>
      </c>
      <c r="E185" s="661">
        <f t="shared" si="53"/>
        <v>-0.79524769895232339</v>
      </c>
      <c r="F185" s="662">
        <f t="shared" si="50"/>
        <v>293.55999999999949</v>
      </c>
      <c r="G185" s="661">
        <f t="shared" si="51"/>
        <v>7.4383201700708668</v>
      </c>
      <c r="H185" s="411"/>
    </row>
    <row r="186" spans="1:14" s="684" customFormat="1" ht="15" hidden="1" customHeight="1">
      <c r="A186" s="906">
        <v>41760</v>
      </c>
      <c r="B186" s="674">
        <v>2014</v>
      </c>
      <c r="C186" s="659">
        <v>4232.28</v>
      </c>
      <c r="D186" s="662">
        <f t="shared" si="52"/>
        <v>-7.8699999999998909</v>
      </c>
      <c r="E186" s="661">
        <f t="shared" si="53"/>
        <v>-0.18560664127448945</v>
      </c>
      <c r="F186" s="662">
        <f t="shared" si="50"/>
        <v>309.27999999999975</v>
      </c>
      <c r="G186" s="661">
        <f t="shared" si="51"/>
        <v>7.8837624267142417</v>
      </c>
      <c r="H186" s="411"/>
    </row>
    <row r="187" spans="1:14" s="684" customFormat="1" ht="15" hidden="1" customHeight="1">
      <c r="A187" s="906">
        <v>41791</v>
      </c>
      <c r="B187" s="674">
        <v>2014</v>
      </c>
      <c r="C187" s="659">
        <v>4293.66</v>
      </c>
      <c r="D187" s="662">
        <f t="shared" si="52"/>
        <v>61.380000000000109</v>
      </c>
      <c r="E187" s="661">
        <f t="shared" si="53"/>
        <v>1.4502821174402527</v>
      </c>
      <c r="F187" s="662">
        <f t="shared" si="50"/>
        <v>179.01000000000022</v>
      </c>
      <c r="G187" s="661">
        <f t="shared" si="51"/>
        <v>4.3505522948489102</v>
      </c>
      <c r="H187" s="411"/>
    </row>
    <row r="188" spans="1:14" s="684" customFormat="1" ht="15" hidden="1" customHeight="1">
      <c r="A188" s="906">
        <v>41821</v>
      </c>
      <c r="B188" s="674">
        <v>2014</v>
      </c>
      <c r="C188" s="659">
        <v>4262</v>
      </c>
      <c r="D188" s="662">
        <f t="shared" si="52"/>
        <v>-31.659999999999854</v>
      </c>
      <c r="E188" s="661">
        <f t="shared" si="53"/>
        <v>-0.73736625629415187</v>
      </c>
      <c r="F188" s="662">
        <f t="shared" si="50"/>
        <v>-3.430000000000291</v>
      </c>
      <c r="G188" s="661">
        <f>C188/C175*100-100</f>
        <v>-8.0413932475735805E-2</v>
      </c>
      <c r="H188" s="411"/>
    </row>
    <row r="189" spans="1:14" s="684" customFormat="1" ht="15" hidden="1" customHeight="1">
      <c r="A189" s="906">
        <v>41852</v>
      </c>
      <c r="B189" s="674">
        <v>2014</v>
      </c>
      <c r="C189" s="659">
        <v>4164.3</v>
      </c>
      <c r="D189" s="662">
        <f>C189-C188</f>
        <v>-97.699999999999818</v>
      </c>
      <c r="E189" s="661">
        <f>C189/C188*100-100</f>
        <v>-2.2923510089160004</v>
      </c>
      <c r="F189" s="662">
        <f t="shared" si="50"/>
        <v>-186.73999999999978</v>
      </c>
      <c r="G189" s="661">
        <v>-16.86668029599852</v>
      </c>
      <c r="H189" s="411"/>
    </row>
    <row r="190" spans="1:14" s="684" customFormat="1" ht="15" hidden="1" customHeight="1">
      <c r="A190" s="906">
        <v>41883</v>
      </c>
      <c r="B190" s="674">
        <v>2014</v>
      </c>
      <c r="C190" s="659">
        <v>4137.13</v>
      </c>
      <c r="D190" s="662">
        <f>C190-C189</f>
        <v>-27.170000000000073</v>
      </c>
      <c r="E190" s="661">
        <f>C190/C189*100-100</f>
        <v>-0.65245059193622978</v>
      </c>
      <c r="F190" s="662">
        <f t="shared" si="50"/>
        <v>-248.39000000000033</v>
      </c>
      <c r="G190" s="661">
        <f>C190/C177*100-100</f>
        <v>-5.6638665426220882</v>
      </c>
      <c r="H190" s="411"/>
    </row>
    <row r="191" spans="1:14" s="411" customFormat="1" ht="15" hidden="1" customHeight="1">
      <c r="A191" s="906">
        <v>41913</v>
      </c>
      <c r="B191" s="674">
        <v>2014</v>
      </c>
      <c r="C191" s="659">
        <v>4095.13</v>
      </c>
      <c r="D191" s="662">
        <f>C191-C190</f>
        <v>-42</v>
      </c>
      <c r="E191" s="661">
        <f>C191/C190*100-100</f>
        <v>-1.0151965251273225</v>
      </c>
      <c r="F191" s="662">
        <f t="shared" si="50"/>
        <v>-304.90999999999985</v>
      </c>
      <c r="G191" s="661">
        <f>C191/C178*100-100</f>
        <v>-6.9297097299115507</v>
      </c>
      <c r="I191" s="684"/>
      <c r="J191" s="684"/>
      <c r="K191" s="684"/>
      <c r="L191" s="684"/>
      <c r="M191" s="684"/>
      <c r="N191" s="684"/>
    </row>
    <row r="192" spans="1:14" s="411" customFormat="1" ht="15" hidden="1" customHeight="1">
      <c r="A192" s="906">
        <v>41944</v>
      </c>
      <c r="B192" s="674">
        <v>2014</v>
      </c>
      <c r="C192" s="659">
        <v>4088.55</v>
      </c>
      <c r="D192" s="662">
        <f>C192-C191</f>
        <v>-6.5799999999999272</v>
      </c>
      <c r="E192" s="661">
        <f>C192/C191*100-100</f>
        <v>-0.16067865977392159</v>
      </c>
      <c r="F192" s="662">
        <f t="shared" si="50"/>
        <v>-272.84999999999945</v>
      </c>
      <c r="G192" s="661">
        <f>C192/C179*100-100</f>
        <v>-6.2560187095886448</v>
      </c>
      <c r="I192" s="684"/>
      <c r="J192" s="684"/>
      <c r="K192" s="684"/>
      <c r="L192" s="684"/>
      <c r="M192" s="684"/>
      <c r="N192" s="684"/>
    </row>
    <row r="193" spans="1:14" s="684" customFormat="1" ht="15" hidden="1" customHeight="1">
      <c r="A193" s="906">
        <v>41974</v>
      </c>
      <c r="B193" s="674">
        <v>2014</v>
      </c>
      <c r="C193" s="659">
        <v>4050.31</v>
      </c>
      <c r="D193" s="662">
        <f>C193-C192</f>
        <v>-38.240000000000236</v>
      </c>
      <c r="E193" s="661">
        <f>C193/C192*100-100</f>
        <v>-0.935294908953054</v>
      </c>
      <c r="F193" s="662">
        <f t="shared" si="50"/>
        <v>-307.12999999999965</v>
      </c>
      <c r="G193" s="661">
        <f>C193/C180*100-100</f>
        <v>-7.048404567819631</v>
      </c>
      <c r="H193" s="411"/>
    </row>
    <row r="194" spans="1:14" s="684" customFormat="1" ht="19.149999999999999" hidden="1" customHeight="1">
      <c r="B194" s="676">
        <v>2015</v>
      </c>
      <c r="C194" s="681"/>
      <c r="D194" s="685"/>
      <c r="E194" s="686"/>
      <c r="F194" s="685"/>
      <c r="G194" s="686"/>
      <c r="H194" s="411"/>
      <c r="I194" s="747"/>
    </row>
    <row r="195" spans="1:14" s="684" customFormat="1" ht="15" hidden="1" customHeight="1">
      <c r="A195" s="906">
        <v>42005</v>
      </c>
      <c r="B195" s="674">
        <v>2015</v>
      </c>
      <c r="C195" s="659">
        <v>3950.65</v>
      </c>
      <c r="D195" s="662">
        <f>C195-C193</f>
        <v>-99.659999999999854</v>
      </c>
      <c r="E195" s="661">
        <f>C195/C193*100-100</f>
        <v>-2.4605524021618095</v>
      </c>
      <c r="F195" s="662">
        <f>(C195-C182)</f>
        <v>-401.77</v>
      </c>
      <c r="G195" s="661">
        <f t="shared" ref="G195:G206" si="54">C195/C182*100-100</f>
        <v>-9.2309565712867681</v>
      </c>
      <c r="H195" s="411"/>
    </row>
    <row r="196" spans="1:14" s="411" customFormat="1" ht="15" hidden="1" customHeight="1">
      <c r="A196" s="906">
        <v>42037</v>
      </c>
      <c r="B196" s="674">
        <v>2015</v>
      </c>
      <c r="C196" s="659">
        <v>3970.2</v>
      </c>
      <c r="D196" s="662">
        <f t="shared" ref="D196:D206" si="55">C196-C195</f>
        <v>19.549999999999727</v>
      </c>
      <c r="E196" s="661">
        <f t="shared" ref="E196:E206" si="56">C196/C195*100-100</f>
        <v>0.49485527697972032</v>
      </c>
      <c r="F196" s="662">
        <f t="shared" ref="F196:F206" si="57">C196-C183</f>
        <v>-374.30000000000018</v>
      </c>
      <c r="G196" s="661">
        <f t="shared" si="54"/>
        <v>-8.6154908505006347</v>
      </c>
      <c r="I196" s="684"/>
      <c r="J196" s="684"/>
      <c r="K196" s="684"/>
      <c r="L196" s="684"/>
      <c r="M196" s="684"/>
      <c r="N196" s="684"/>
    </row>
    <row r="197" spans="1:14" s="411" customFormat="1" ht="15" hidden="1" customHeight="1">
      <c r="A197" s="906">
        <v>42069</v>
      </c>
      <c r="B197" s="674">
        <v>2015</v>
      </c>
      <c r="C197" s="659">
        <v>3904.4</v>
      </c>
      <c r="D197" s="662">
        <f t="shared" si="55"/>
        <v>-65.799999999999727</v>
      </c>
      <c r="E197" s="661">
        <f t="shared" si="56"/>
        <v>-1.6573472369150011</v>
      </c>
      <c r="F197" s="662">
        <f t="shared" si="57"/>
        <v>-369.74000000000024</v>
      </c>
      <c r="G197" s="661">
        <f t="shared" si="54"/>
        <v>-8.6506291324102733</v>
      </c>
      <c r="I197" s="684"/>
      <c r="J197" s="684"/>
      <c r="K197" s="684"/>
      <c r="L197" s="684"/>
      <c r="M197" s="684"/>
      <c r="N197" s="684"/>
    </row>
    <row r="198" spans="1:14" s="684" customFormat="1" ht="15" customHeight="1">
      <c r="A198" s="906">
        <v>42101</v>
      </c>
      <c r="B198" s="674">
        <v>2015</v>
      </c>
      <c r="C198" s="659">
        <v>3858.85</v>
      </c>
      <c r="D198" s="662">
        <f t="shared" si="55"/>
        <v>-45.550000000000182</v>
      </c>
      <c r="E198" s="661">
        <f t="shared" si="56"/>
        <v>-1.1666325171601244</v>
      </c>
      <c r="F198" s="662">
        <f t="shared" si="57"/>
        <v>-381.29999999999973</v>
      </c>
      <c r="G198" s="661">
        <f t="shared" si="54"/>
        <v>-8.9926063936417364</v>
      </c>
      <c r="H198" s="411"/>
    </row>
    <row r="199" spans="1:14" s="684" customFormat="1" ht="15" hidden="1" customHeight="1">
      <c r="A199" s="906">
        <v>42133</v>
      </c>
      <c r="B199" s="674">
        <v>2015</v>
      </c>
      <c r="C199" s="659">
        <v>3829.7</v>
      </c>
      <c r="D199" s="662">
        <f t="shared" si="55"/>
        <v>-29.150000000000091</v>
      </c>
      <c r="E199" s="661">
        <f t="shared" si="56"/>
        <v>-0.75540640346217458</v>
      </c>
      <c r="F199" s="662">
        <f t="shared" si="57"/>
        <v>-402.57999999999993</v>
      </c>
      <c r="G199" s="661">
        <f t="shared" si="54"/>
        <v>-9.5121305773720053</v>
      </c>
      <c r="H199" s="411"/>
    </row>
    <row r="200" spans="1:14" s="684" customFormat="1" ht="15" hidden="1" customHeight="1">
      <c r="A200" s="906">
        <v>42165</v>
      </c>
      <c r="B200" s="674">
        <v>2015</v>
      </c>
      <c r="C200" s="659">
        <v>3753.09</v>
      </c>
      <c r="D200" s="662">
        <f t="shared" si="55"/>
        <v>-76.609999999999673</v>
      </c>
      <c r="E200" s="661">
        <f t="shared" si="56"/>
        <v>-2.0004177872940403</v>
      </c>
      <c r="F200" s="662">
        <f t="shared" si="57"/>
        <v>-540.56999999999971</v>
      </c>
      <c r="G200" s="661">
        <f t="shared" si="54"/>
        <v>-12.589958217464812</v>
      </c>
      <c r="H200" s="411"/>
    </row>
    <row r="201" spans="1:14" s="684" customFormat="1" ht="15" hidden="1" customHeight="1">
      <c r="A201" s="906">
        <v>42197</v>
      </c>
      <c r="B201" s="674">
        <v>2015</v>
      </c>
      <c r="C201" s="659">
        <v>3769.04</v>
      </c>
      <c r="D201" s="662">
        <f t="shared" si="55"/>
        <v>15.949999999999818</v>
      </c>
      <c r="E201" s="661">
        <f t="shared" si="56"/>
        <v>0.42498314722001851</v>
      </c>
      <c r="F201" s="662">
        <f t="shared" si="57"/>
        <v>-492.96000000000004</v>
      </c>
      <c r="G201" s="661">
        <f t="shared" si="54"/>
        <v>-11.566400750821217</v>
      </c>
      <c r="H201" s="411"/>
    </row>
    <row r="202" spans="1:14" s="684" customFormat="1" ht="15" hidden="1" customHeight="1">
      <c r="A202" s="906">
        <v>42229</v>
      </c>
      <c r="B202" s="674">
        <v>2015</v>
      </c>
      <c r="C202" s="659">
        <v>3792.71</v>
      </c>
      <c r="D202" s="662">
        <f t="shared" si="55"/>
        <v>23.670000000000073</v>
      </c>
      <c r="E202" s="661">
        <f t="shared" si="56"/>
        <v>0.62801137690233588</v>
      </c>
      <c r="F202" s="662">
        <f t="shared" si="57"/>
        <v>-371.59000000000015</v>
      </c>
      <c r="G202" s="661">
        <f t="shared" si="54"/>
        <v>-8.9232283937276407</v>
      </c>
      <c r="H202" s="411"/>
    </row>
    <row r="203" spans="1:14" s="684" customFormat="1" ht="15" hidden="1" customHeight="1">
      <c r="A203" s="906">
        <v>42261</v>
      </c>
      <c r="B203" s="674">
        <v>2015</v>
      </c>
      <c r="C203" s="659">
        <v>3767.54</v>
      </c>
      <c r="D203" s="662">
        <f t="shared" si="55"/>
        <v>-25.170000000000073</v>
      </c>
      <c r="E203" s="661">
        <f t="shared" si="56"/>
        <v>-0.66364156500233662</v>
      </c>
      <c r="F203" s="662">
        <f t="shared" si="57"/>
        <v>-369.59000000000015</v>
      </c>
      <c r="G203" s="661">
        <f t="shared" si="54"/>
        <v>-8.9334877076620813</v>
      </c>
      <c r="H203" s="411"/>
    </row>
    <row r="204" spans="1:14" s="411" customFormat="1" ht="15" hidden="1" customHeight="1">
      <c r="A204" s="906">
        <v>42293</v>
      </c>
      <c r="B204" s="674">
        <v>2015</v>
      </c>
      <c r="C204" s="659">
        <v>3683.52</v>
      </c>
      <c r="D204" s="662">
        <f t="shared" si="55"/>
        <v>-84.019999999999982</v>
      </c>
      <c r="E204" s="661">
        <f t="shared" si="56"/>
        <v>-2.2301024010362198</v>
      </c>
      <c r="F204" s="662">
        <f t="shared" si="57"/>
        <v>-411.61000000000013</v>
      </c>
      <c r="G204" s="661">
        <f t="shared" si="54"/>
        <v>-10.051207165584486</v>
      </c>
      <c r="I204" s="684"/>
      <c r="J204" s="684"/>
      <c r="K204" s="684"/>
      <c r="L204" s="684"/>
      <c r="M204" s="684"/>
      <c r="N204" s="684"/>
    </row>
    <row r="205" spans="1:14" s="411" customFormat="1" ht="15" hidden="1" customHeight="1">
      <c r="A205" s="906">
        <v>42325</v>
      </c>
      <c r="B205" s="674">
        <v>2015</v>
      </c>
      <c r="C205" s="659">
        <v>3664.9</v>
      </c>
      <c r="D205" s="662">
        <f t="shared" si="55"/>
        <v>-18.619999999999891</v>
      </c>
      <c r="E205" s="661">
        <f t="shared" si="56"/>
        <v>-0.50549474415775819</v>
      </c>
      <c r="F205" s="662">
        <f t="shared" si="57"/>
        <v>-423.65000000000009</v>
      </c>
      <c r="G205" s="661">
        <f t="shared" si="54"/>
        <v>-10.361864230595202</v>
      </c>
      <c r="I205" s="684"/>
      <c r="J205" s="684"/>
      <c r="K205" s="684"/>
      <c r="L205" s="684"/>
      <c r="M205" s="684"/>
      <c r="N205" s="684"/>
    </row>
    <row r="206" spans="1:14" s="684" customFormat="1" ht="15" hidden="1" customHeight="1">
      <c r="A206" s="906">
        <v>42357</v>
      </c>
      <c r="B206" s="674">
        <v>2015</v>
      </c>
      <c r="C206" s="659">
        <v>3626.36</v>
      </c>
      <c r="D206" s="662">
        <f t="shared" si="55"/>
        <v>-38.539999999999964</v>
      </c>
      <c r="E206" s="661">
        <f t="shared" si="56"/>
        <v>-1.0515975879287254</v>
      </c>
      <c r="F206" s="662">
        <f t="shared" si="57"/>
        <v>-423.94999999999982</v>
      </c>
      <c r="G206" s="661">
        <f t="shared" si="54"/>
        <v>-10.467100049132043</v>
      </c>
      <c r="H206" s="411"/>
    </row>
    <row r="207" spans="1:14" s="684" customFormat="1" ht="15" hidden="1" customHeight="1">
      <c r="B207" s="674">
        <v>2015.1428571428601</v>
      </c>
      <c r="C207" s="681"/>
      <c r="D207" s="685"/>
      <c r="E207" s="686"/>
      <c r="F207" s="685"/>
      <c r="G207" s="686"/>
      <c r="H207" s="411"/>
      <c r="I207" s="747"/>
    </row>
    <row r="208" spans="1:14" s="684" customFormat="1" ht="15" hidden="1" customHeight="1">
      <c r="A208" s="906">
        <v>42370</v>
      </c>
      <c r="B208" s="674">
        <v>2016</v>
      </c>
      <c r="C208" s="659">
        <v>3547.73</v>
      </c>
      <c r="D208" s="662">
        <f>C208-C206</f>
        <v>-78.630000000000109</v>
      </c>
      <c r="E208" s="661">
        <f>C208/C206*100-100</f>
        <v>-2.1682899656956351</v>
      </c>
      <c r="F208" s="662">
        <f>(C208-C195)</f>
        <v>-402.92000000000007</v>
      </c>
      <c r="G208" s="661">
        <f t="shared" ref="G208:G219" si="58">C208/C195*100-100</f>
        <v>-10.198828040955291</v>
      </c>
      <c r="H208" s="411"/>
    </row>
    <row r="209" spans="1:14" s="411" customFormat="1" ht="15" hidden="1" customHeight="1">
      <c r="A209" s="906">
        <v>42402</v>
      </c>
      <c r="B209" s="674">
        <v>2016</v>
      </c>
      <c r="C209" s="659">
        <v>3552.9</v>
      </c>
      <c r="D209" s="662">
        <f t="shared" ref="D209:D219" si="59">C209-C208</f>
        <v>5.1700000000000728</v>
      </c>
      <c r="E209" s="661">
        <f t="shared" ref="E209:E219" si="60">C209/C208*100-100</f>
        <v>0.14572698598823308</v>
      </c>
      <c r="F209" s="662">
        <f t="shared" ref="F209:F219" si="61">C209-C196</f>
        <v>-417.29999999999973</v>
      </c>
      <c r="G209" s="661">
        <f t="shared" si="58"/>
        <v>-10.510805500982315</v>
      </c>
      <c r="I209" s="684"/>
      <c r="J209" s="684"/>
      <c r="K209" s="684"/>
      <c r="L209" s="684"/>
      <c r="M209" s="684"/>
      <c r="N209" s="684"/>
    </row>
    <row r="210" spans="1:14" s="411" customFormat="1" ht="15" hidden="1" customHeight="1">
      <c r="A210" s="906">
        <v>42434</v>
      </c>
      <c r="B210" s="674">
        <v>2016</v>
      </c>
      <c r="C210" s="659">
        <v>3472.85</v>
      </c>
      <c r="D210" s="662">
        <f t="shared" si="59"/>
        <v>-80.050000000000182</v>
      </c>
      <c r="E210" s="661">
        <f t="shared" si="60"/>
        <v>-2.2530890258661884</v>
      </c>
      <c r="F210" s="662">
        <f t="shared" si="61"/>
        <v>-431.55000000000018</v>
      </c>
      <c r="G210" s="661">
        <f t="shared" si="58"/>
        <v>-11.052914660383166</v>
      </c>
      <c r="I210" s="684"/>
      <c r="J210" s="684"/>
      <c r="K210" s="684"/>
      <c r="L210" s="684"/>
      <c r="M210" s="684"/>
      <c r="N210" s="684"/>
    </row>
    <row r="211" spans="1:14" s="684" customFormat="1" ht="15" customHeight="1">
      <c r="A211" s="906">
        <v>42466</v>
      </c>
      <c r="B211" s="676">
        <v>2016</v>
      </c>
      <c r="C211" s="659">
        <v>3340.04</v>
      </c>
      <c r="D211" s="662">
        <f t="shared" si="59"/>
        <v>-132.80999999999995</v>
      </c>
      <c r="E211" s="661">
        <f t="shared" si="60"/>
        <v>-3.8242365780266994</v>
      </c>
      <c r="F211" s="662">
        <f t="shared" si="61"/>
        <v>-518.80999999999995</v>
      </c>
      <c r="G211" s="661">
        <f t="shared" si="58"/>
        <v>-13.444679114243883</v>
      </c>
      <c r="H211" s="411"/>
    </row>
    <row r="212" spans="1:14" s="684" customFormat="1" ht="15" hidden="1" customHeight="1">
      <c r="A212" s="906">
        <v>42498</v>
      </c>
      <c r="B212" s="676">
        <v>2016</v>
      </c>
      <c r="C212" s="659">
        <v>3285.4</v>
      </c>
      <c r="D212" s="662">
        <f t="shared" si="59"/>
        <v>-54.639999999999873</v>
      </c>
      <c r="E212" s="661">
        <f t="shared" si="60"/>
        <v>-1.6359085519933814</v>
      </c>
      <c r="F212" s="662">
        <f t="shared" si="61"/>
        <v>-544.29999999999973</v>
      </c>
      <c r="G212" s="661">
        <f t="shared" si="58"/>
        <v>-14.212601509256601</v>
      </c>
      <c r="H212" s="411"/>
    </row>
    <row r="213" spans="1:14" s="684" customFormat="1" ht="15" hidden="1" customHeight="1">
      <c r="A213" s="906">
        <v>42530</v>
      </c>
      <c r="B213" s="676">
        <v>2016</v>
      </c>
      <c r="C213" s="659">
        <v>3216.68</v>
      </c>
      <c r="D213" s="662">
        <f t="shared" si="59"/>
        <v>-68.720000000000255</v>
      </c>
      <c r="E213" s="661">
        <f t="shared" si="60"/>
        <v>-2.0916783344493837</v>
      </c>
      <c r="F213" s="662">
        <f t="shared" si="61"/>
        <v>-536.41000000000031</v>
      </c>
      <c r="G213" s="661">
        <f t="shared" si="58"/>
        <v>-14.292489655190792</v>
      </c>
      <c r="H213" s="411"/>
    </row>
    <row r="214" spans="1:14" s="684" customFormat="1" ht="15" hidden="1" customHeight="1">
      <c r="A214" s="906">
        <v>42562</v>
      </c>
      <c r="B214" s="676">
        <v>2016</v>
      </c>
      <c r="C214" s="659">
        <v>3102.38</v>
      </c>
      <c r="D214" s="662">
        <f t="shared" si="59"/>
        <v>-114.29999999999973</v>
      </c>
      <c r="E214" s="661">
        <f t="shared" si="60"/>
        <v>-3.5533531467226993</v>
      </c>
      <c r="F214" s="662">
        <f t="shared" si="61"/>
        <v>-666.65999999999985</v>
      </c>
      <c r="G214" s="661">
        <f t="shared" si="58"/>
        <v>-17.687793178103703</v>
      </c>
      <c r="H214" s="411"/>
    </row>
    <row r="215" spans="1:14" s="684" customFormat="1" ht="15" hidden="1" customHeight="1">
      <c r="A215" s="906">
        <v>42594</v>
      </c>
      <c r="B215" s="676">
        <v>2016</v>
      </c>
      <c r="C215" s="659">
        <v>2898.68</v>
      </c>
      <c r="D215" s="662">
        <f t="shared" si="59"/>
        <v>-203.70000000000027</v>
      </c>
      <c r="E215" s="661">
        <f t="shared" si="60"/>
        <v>-6.565926804582304</v>
      </c>
      <c r="F215" s="662">
        <f t="shared" si="61"/>
        <v>-894.0300000000002</v>
      </c>
      <c r="G215" s="661">
        <f t="shared" si="58"/>
        <v>-23.572326911364172</v>
      </c>
      <c r="H215" s="411"/>
    </row>
    <row r="216" spans="1:14" s="684" customFormat="1" ht="15" hidden="1" customHeight="1">
      <c r="A216" s="906">
        <v>42626</v>
      </c>
      <c r="B216" s="676">
        <v>2016</v>
      </c>
      <c r="C216" s="659">
        <v>2828.4</v>
      </c>
      <c r="D216" s="662">
        <f t="shared" si="59"/>
        <v>-70.279999999999745</v>
      </c>
      <c r="E216" s="661">
        <f t="shared" si="60"/>
        <v>-2.4245518649868103</v>
      </c>
      <c r="F216" s="662">
        <f t="shared" si="61"/>
        <v>-939.13999999999987</v>
      </c>
      <c r="G216" s="661">
        <f t="shared" si="58"/>
        <v>-24.927140786826413</v>
      </c>
      <c r="H216" s="411"/>
    </row>
    <row r="217" spans="1:14" s="411" customFormat="1" ht="15" hidden="1" customHeight="1">
      <c r="A217" s="906">
        <v>42658</v>
      </c>
      <c r="B217" s="676">
        <v>2016</v>
      </c>
      <c r="C217" s="659">
        <v>2792.3</v>
      </c>
      <c r="D217" s="662">
        <f t="shared" si="59"/>
        <v>-36.099999999999909</v>
      </c>
      <c r="E217" s="661">
        <f t="shared" si="60"/>
        <v>-1.2763399802008166</v>
      </c>
      <c r="F217" s="662">
        <f t="shared" si="61"/>
        <v>-891.2199999999998</v>
      </c>
      <c r="G217" s="661">
        <f t="shared" si="58"/>
        <v>-24.194791938146125</v>
      </c>
      <c r="I217" s="684"/>
      <c r="J217" s="684"/>
      <c r="K217" s="684"/>
      <c r="L217" s="684"/>
      <c r="M217" s="684"/>
      <c r="N217" s="684"/>
    </row>
    <row r="218" spans="1:14" s="411" customFormat="1" ht="15" hidden="1" customHeight="1">
      <c r="A218" s="906">
        <v>42690</v>
      </c>
      <c r="B218" s="676">
        <v>2016</v>
      </c>
      <c r="C218" s="659">
        <v>2752.38</v>
      </c>
      <c r="D218" s="662">
        <f t="shared" si="59"/>
        <v>-39.920000000000073</v>
      </c>
      <c r="E218" s="661">
        <f t="shared" si="60"/>
        <v>-1.4296458116964601</v>
      </c>
      <c r="F218" s="662">
        <f t="shared" si="61"/>
        <v>-912.52</v>
      </c>
      <c r="G218" s="661">
        <f t="shared" si="58"/>
        <v>-24.898905836448478</v>
      </c>
      <c r="I218" s="684"/>
      <c r="J218" s="684"/>
      <c r="K218" s="684"/>
      <c r="L218" s="684"/>
      <c r="M218" s="684"/>
      <c r="N218" s="684"/>
    </row>
    <row r="219" spans="1:14" s="684" customFormat="1" ht="15" hidden="1" customHeight="1">
      <c r="A219" s="906">
        <v>42722</v>
      </c>
      <c r="B219" s="676">
        <v>2016</v>
      </c>
      <c r="C219" s="659">
        <v>2716.6</v>
      </c>
      <c r="D219" s="662">
        <f t="shared" si="59"/>
        <v>-35.7800000000002</v>
      </c>
      <c r="E219" s="661">
        <f t="shared" si="60"/>
        <v>-1.2999658477390597</v>
      </c>
      <c r="F219" s="662">
        <f t="shared" si="61"/>
        <v>-909.76000000000022</v>
      </c>
      <c r="G219" s="661">
        <f t="shared" si="58"/>
        <v>-25.087415479985438</v>
      </c>
      <c r="H219" s="411"/>
    </row>
    <row r="220" spans="1:14" s="684" customFormat="1" ht="20.9" hidden="1" customHeight="1">
      <c r="B220" s="690">
        <v>2017</v>
      </c>
      <c r="C220" s="691"/>
      <c r="D220" s="692"/>
      <c r="E220" s="693"/>
      <c r="F220" s="692"/>
      <c r="G220" s="693"/>
      <c r="H220" s="411"/>
      <c r="I220" s="747"/>
    </row>
    <row r="221" spans="1:14" s="684" customFormat="1" ht="15" hidden="1" customHeight="1">
      <c r="A221" s="906">
        <v>42736</v>
      </c>
      <c r="B221" s="674">
        <v>2017</v>
      </c>
      <c r="C221" s="659">
        <v>2595.33</v>
      </c>
      <c r="D221" s="662">
        <f>C221-C219</f>
        <v>-121.26999999999998</v>
      </c>
      <c r="E221" s="661">
        <f>C221/C219*100-100</f>
        <v>-4.4640359272620174</v>
      </c>
      <c r="F221" s="662">
        <f>(C221-C208)</f>
        <v>-952.40000000000009</v>
      </c>
      <c r="G221" s="661">
        <f t="shared" ref="G221:G232" si="62">C221/C208*100-100</f>
        <v>-26.845334904290922</v>
      </c>
      <c r="H221" s="411"/>
    </row>
    <row r="222" spans="1:14" s="411" customFormat="1" ht="15" hidden="1" customHeight="1">
      <c r="A222" s="906">
        <v>42768</v>
      </c>
      <c r="B222" s="674">
        <v>2017</v>
      </c>
      <c r="C222" s="659">
        <v>2617.6</v>
      </c>
      <c r="D222" s="662">
        <f t="shared" ref="D222:D227" si="63">C222-C221</f>
        <v>22.269999999999982</v>
      </c>
      <c r="E222" s="661">
        <f t="shared" ref="E222:E227" si="64">C222/C221*100-100</f>
        <v>0.85807970470035855</v>
      </c>
      <c r="F222" s="662">
        <f t="shared" ref="F222:F227" si="65">C222-C209</f>
        <v>-935.30000000000018</v>
      </c>
      <c r="G222" s="661">
        <f t="shared" si="62"/>
        <v>-26.324973964930066</v>
      </c>
      <c r="I222" s="684"/>
      <c r="J222" s="684"/>
      <c r="K222" s="684"/>
      <c r="L222" s="684"/>
      <c r="M222" s="684"/>
      <c r="N222" s="684"/>
    </row>
    <row r="223" spans="1:14" s="411" customFormat="1" ht="15" hidden="1" customHeight="1">
      <c r="A223" s="906">
        <v>42800</v>
      </c>
      <c r="B223" s="674">
        <v>2017</v>
      </c>
      <c r="C223" s="659">
        <v>2650.3</v>
      </c>
      <c r="D223" s="662">
        <f t="shared" si="63"/>
        <v>32.700000000000273</v>
      </c>
      <c r="E223" s="661">
        <f t="shared" si="64"/>
        <v>1.2492359413203076</v>
      </c>
      <c r="F223" s="662">
        <f t="shared" si="65"/>
        <v>-822.54999999999973</v>
      </c>
      <c r="G223" s="661">
        <f t="shared" si="62"/>
        <v>-23.685157723483584</v>
      </c>
      <c r="I223" s="684"/>
      <c r="J223" s="684"/>
      <c r="K223" s="684"/>
      <c r="L223" s="684"/>
      <c r="M223" s="684"/>
      <c r="N223" s="684"/>
    </row>
    <row r="224" spans="1:14" s="684" customFormat="1" ht="15" customHeight="1">
      <c r="A224" s="906">
        <v>42832</v>
      </c>
      <c r="B224" s="674">
        <v>2017</v>
      </c>
      <c r="C224" s="659">
        <v>2645.22</v>
      </c>
      <c r="D224" s="662">
        <f t="shared" si="63"/>
        <v>-5.080000000000382</v>
      </c>
      <c r="E224" s="661">
        <f t="shared" si="64"/>
        <v>-0.19167641399087643</v>
      </c>
      <c r="F224" s="662">
        <f t="shared" si="65"/>
        <v>-694.82000000000016</v>
      </c>
      <c r="G224" s="661">
        <f t="shared" si="62"/>
        <v>-20.802744877306864</v>
      </c>
    </row>
    <row r="225" spans="1:14" s="684" customFormat="1" ht="15" hidden="1" customHeight="1">
      <c r="A225" s="906">
        <v>42864</v>
      </c>
      <c r="B225" s="676">
        <v>2017</v>
      </c>
      <c r="C225" s="694">
        <v>2663.63</v>
      </c>
      <c r="D225" s="695">
        <f t="shared" si="63"/>
        <v>18.410000000000309</v>
      </c>
      <c r="E225" s="696">
        <f t="shared" si="64"/>
        <v>0.69597235768669918</v>
      </c>
      <c r="F225" s="695">
        <f t="shared" si="65"/>
        <v>-621.77</v>
      </c>
      <c r="G225" s="696">
        <f t="shared" si="62"/>
        <v>-18.925245023437014</v>
      </c>
    </row>
    <row r="226" spans="1:14" s="684" customFormat="1" ht="15" hidden="1" customHeight="1">
      <c r="A226" s="906">
        <v>42896</v>
      </c>
      <c r="B226" s="676">
        <v>2017</v>
      </c>
      <c r="C226" s="694">
        <v>2654.04</v>
      </c>
      <c r="D226" s="695">
        <f t="shared" si="63"/>
        <v>-9.5900000000001455</v>
      </c>
      <c r="E226" s="696">
        <f t="shared" si="64"/>
        <v>-0.36003498984469218</v>
      </c>
      <c r="F226" s="695">
        <f t="shared" si="65"/>
        <v>-562.63999999999987</v>
      </c>
      <c r="G226" s="696">
        <f t="shared" si="62"/>
        <v>-17.491326460822947</v>
      </c>
    </row>
    <row r="227" spans="1:14" s="684" customFormat="1" ht="15" hidden="1" customHeight="1">
      <c r="A227" s="906">
        <v>42928</v>
      </c>
      <c r="B227" s="676">
        <v>2017</v>
      </c>
      <c r="C227" s="694">
        <v>2658.04</v>
      </c>
      <c r="D227" s="695">
        <f t="shared" si="63"/>
        <v>4</v>
      </c>
      <c r="E227" s="696">
        <f t="shared" si="64"/>
        <v>0.15071362903347563</v>
      </c>
      <c r="F227" s="695">
        <f t="shared" si="65"/>
        <v>-444.34000000000015</v>
      </c>
      <c r="G227" s="696">
        <f t="shared" si="62"/>
        <v>-14.322552363024528</v>
      </c>
    </row>
    <row r="228" spans="1:14" s="684" customFormat="1" ht="15" hidden="1" customHeight="1">
      <c r="A228" s="906">
        <v>42960</v>
      </c>
      <c r="B228" s="676">
        <v>2017</v>
      </c>
      <c r="C228" s="694">
        <v>2614.59</v>
      </c>
      <c r="D228" s="695">
        <f>C228-C227</f>
        <v>-43.449999999999818</v>
      </c>
      <c r="E228" s="696">
        <f>C228/C227*100-100</f>
        <v>-1.6346631352425049</v>
      </c>
      <c r="F228" s="695">
        <f>C228-C215</f>
        <v>-284.08999999999969</v>
      </c>
      <c r="G228" s="696">
        <f t="shared" si="62"/>
        <v>-9.8006678902120825</v>
      </c>
    </row>
    <row r="229" spans="1:14" s="684" customFormat="1" ht="15" hidden="1" customHeight="1">
      <c r="A229" s="906">
        <v>42992</v>
      </c>
      <c r="B229" s="676">
        <v>2017</v>
      </c>
      <c r="C229" s="694">
        <v>2525.38</v>
      </c>
      <c r="D229" s="695">
        <f>C229-C228</f>
        <v>-89.210000000000036</v>
      </c>
      <c r="E229" s="696">
        <f>C229/C228*100-100</f>
        <v>-3.4120072363162137</v>
      </c>
      <c r="F229" s="695">
        <f>C229-C216</f>
        <v>-303.02</v>
      </c>
      <c r="G229" s="696">
        <f t="shared" si="62"/>
        <v>-10.713477584500069</v>
      </c>
    </row>
    <row r="230" spans="1:14" s="411" customFormat="1" ht="15" hidden="1" customHeight="1">
      <c r="A230" s="906">
        <v>43024</v>
      </c>
      <c r="B230" s="676">
        <v>2017</v>
      </c>
      <c r="C230" s="694">
        <v>2479.19</v>
      </c>
      <c r="D230" s="695">
        <f>C230-C229</f>
        <v>-46.190000000000055</v>
      </c>
      <c r="E230" s="696">
        <f>C230/C229*100-100</f>
        <v>-1.829031670481271</v>
      </c>
      <c r="F230" s="695">
        <f>C230-C217</f>
        <v>-313.11000000000013</v>
      </c>
      <c r="G230" s="696">
        <f t="shared" si="62"/>
        <v>-11.213336675858613</v>
      </c>
      <c r="H230" s="684"/>
      <c r="I230" s="684"/>
      <c r="J230" s="684"/>
      <c r="K230" s="684"/>
      <c r="L230" s="684"/>
      <c r="M230" s="684"/>
      <c r="N230" s="684"/>
    </row>
    <row r="231" spans="1:14" s="411" customFormat="1" ht="15" hidden="1" customHeight="1">
      <c r="A231" s="906">
        <v>43056</v>
      </c>
      <c r="B231" s="676">
        <v>2017</v>
      </c>
      <c r="C231" s="694">
        <v>2424.42</v>
      </c>
      <c r="D231" s="695">
        <f>C231-C230</f>
        <v>-54.769999999999982</v>
      </c>
      <c r="E231" s="696">
        <f>C231/C230*100-100</f>
        <v>-2.2091892916638045</v>
      </c>
      <c r="F231" s="695">
        <f>C231-C218</f>
        <v>-327.96000000000004</v>
      </c>
      <c r="G231" s="696">
        <f t="shared" si="62"/>
        <v>-11.915505853116215</v>
      </c>
      <c r="H231" s="684"/>
      <c r="I231" s="684"/>
      <c r="J231" s="684"/>
      <c r="K231" s="684"/>
      <c r="L231" s="684"/>
      <c r="M231" s="684"/>
      <c r="N231" s="684"/>
    </row>
    <row r="232" spans="1:14" s="684" customFormat="1" ht="15" hidden="1" customHeight="1">
      <c r="A232" s="906">
        <v>43088</v>
      </c>
      <c r="B232" s="676">
        <v>2017</v>
      </c>
      <c r="C232" s="698">
        <v>2423.33</v>
      </c>
      <c r="D232" s="699">
        <f>C232-C231</f>
        <v>-1.0900000000001455</v>
      </c>
      <c r="E232" s="700">
        <f>C232/C231*100-100</f>
        <v>-4.4959206738113267E-2</v>
      </c>
      <c r="F232" s="699">
        <f>C232-C219</f>
        <v>-293.27</v>
      </c>
      <c r="G232" s="700">
        <f t="shared" si="62"/>
        <v>-10.795479643672238</v>
      </c>
      <c r="H232" s="411"/>
    </row>
    <row r="233" spans="1:14" s="684" customFormat="1" ht="19.149999999999999" customHeight="1">
      <c r="B233" s="690">
        <v>2018</v>
      </c>
      <c r="C233" s="691"/>
      <c r="D233" s="692"/>
      <c r="E233" s="693"/>
      <c r="F233" s="692"/>
      <c r="G233" s="693"/>
      <c r="H233" s="913"/>
      <c r="I233" s="747"/>
    </row>
    <row r="234" spans="1:14" s="684" customFormat="1" ht="15" customHeight="1">
      <c r="B234" s="701" t="s">
        <v>90</v>
      </c>
      <c r="C234" s="702">
        <v>2401</v>
      </c>
      <c r="D234" s="703">
        <f>C234-C232</f>
        <v>-22.329999999999927</v>
      </c>
      <c r="E234" s="704">
        <f>C234/C232*100-100</f>
        <v>-0.92145931424938965</v>
      </c>
      <c r="F234" s="703">
        <f t="shared" ref="F234:F240" si="66">(C234-C221)</f>
        <v>-194.32999999999993</v>
      </c>
      <c r="G234" s="704">
        <f t="shared" ref="G234:G240" si="67">C234/C221*100-100</f>
        <v>-7.4876797940916902</v>
      </c>
    </row>
    <row r="235" spans="1:14" s="411" customFormat="1" ht="15" customHeight="1">
      <c r="B235" s="701" t="s">
        <v>91</v>
      </c>
      <c r="C235" s="702">
        <v>2347</v>
      </c>
      <c r="D235" s="703">
        <f t="shared" ref="D235:D240" si="68">C235-C234</f>
        <v>-54</v>
      </c>
      <c r="E235" s="704">
        <f t="shared" ref="E235:E240" si="69">C235/C234*100-100</f>
        <v>-2.2490628904623122</v>
      </c>
      <c r="F235" s="703">
        <f t="shared" si="66"/>
        <v>-270.59999999999991</v>
      </c>
      <c r="G235" s="704">
        <f t="shared" si="67"/>
        <v>-10.337713936430319</v>
      </c>
      <c r="I235" s="684"/>
      <c r="J235" s="684"/>
      <c r="K235" s="684"/>
      <c r="L235" s="684"/>
      <c r="M235" s="684"/>
      <c r="N235" s="684"/>
    </row>
    <row r="236" spans="1:14" s="411" customFormat="1" ht="15" customHeight="1">
      <c r="B236" s="701" t="s">
        <v>92</v>
      </c>
      <c r="C236" s="702">
        <v>2293.25</v>
      </c>
      <c r="D236" s="703">
        <f t="shared" si="68"/>
        <v>-53.75</v>
      </c>
      <c r="E236" s="704">
        <f t="shared" si="69"/>
        <v>-2.2901576480613528</v>
      </c>
      <c r="F236" s="703">
        <f t="shared" si="66"/>
        <v>-357.05000000000018</v>
      </c>
      <c r="G236" s="704">
        <f t="shared" si="67"/>
        <v>-13.472059766818859</v>
      </c>
      <c r="I236" s="684"/>
      <c r="J236" s="684"/>
      <c r="K236" s="684"/>
      <c r="L236" s="684"/>
      <c r="M236" s="684"/>
      <c r="N236" s="684"/>
    </row>
    <row r="237" spans="1:14" s="684" customFormat="1" ht="15" customHeight="1">
      <c r="A237" s="411"/>
      <c r="B237" s="674" t="s">
        <v>93</v>
      </c>
      <c r="C237" s="698">
        <v>2263.38</v>
      </c>
      <c r="D237" s="699">
        <f t="shared" si="68"/>
        <v>-29.869999999999891</v>
      </c>
      <c r="E237" s="700">
        <f t="shared" si="69"/>
        <v>-1.3025182601111993</v>
      </c>
      <c r="F237" s="699">
        <f t="shared" si="66"/>
        <v>-381.83999999999969</v>
      </c>
      <c r="G237" s="700">
        <f t="shared" si="67"/>
        <v>-14.435094245469173</v>
      </c>
    </row>
    <row r="238" spans="1:14" s="684" customFormat="1" ht="15" customHeight="1">
      <c r="A238" s="411"/>
      <c r="B238" s="701" t="s">
        <v>94</v>
      </c>
      <c r="C238" s="694">
        <v>2264.9499999999998</v>
      </c>
      <c r="D238" s="695">
        <f t="shared" si="68"/>
        <v>1.569999999999709</v>
      </c>
      <c r="E238" s="696">
        <f t="shared" si="69"/>
        <v>6.9365285546368227E-2</v>
      </c>
      <c r="F238" s="695">
        <f t="shared" si="66"/>
        <v>-398.68000000000029</v>
      </c>
      <c r="G238" s="696">
        <f t="shared" si="67"/>
        <v>-14.967544291061458</v>
      </c>
    </row>
    <row r="239" spans="1:14" s="684" customFormat="1" ht="15" customHeight="1">
      <c r="A239" s="411"/>
      <c r="B239" s="701" t="s">
        <v>95</v>
      </c>
      <c r="C239" s="694">
        <v>2251.33</v>
      </c>
      <c r="D239" s="695">
        <f t="shared" si="68"/>
        <v>-13.619999999999891</v>
      </c>
      <c r="E239" s="696">
        <f t="shared" si="69"/>
        <v>-0.60133777787588372</v>
      </c>
      <c r="F239" s="695">
        <f t="shared" si="66"/>
        <v>-402.71000000000004</v>
      </c>
      <c r="G239" s="696">
        <f t="shared" si="67"/>
        <v>-15.173471387017528</v>
      </c>
    </row>
    <row r="240" spans="1:14" s="684" customFormat="1" ht="15" customHeight="1">
      <c r="B240" s="701" t="s">
        <v>96</v>
      </c>
      <c r="C240" s="694">
        <v>2209.13</v>
      </c>
      <c r="D240" s="695">
        <f t="shared" si="68"/>
        <v>-42.199999999999818</v>
      </c>
      <c r="E240" s="696">
        <f t="shared" si="69"/>
        <v>-1.8744475487822712</v>
      </c>
      <c r="F240" s="695">
        <f t="shared" si="66"/>
        <v>-448.90999999999985</v>
      </c>
      <c r="G240" s="696">
        <f t="shared" si="67"/>
        <v>-16.888760139049822</v>
      </c>
    </row>
    <row r="241" spans="1:14" s="684" customFormat="1" ht="15" customHeight="1">
      <c r="B241" s="701" t="s">
        <v>97</v>
      </c>
      <c r="C241" s="694">
        <v>2185.4</v>
      </c>
      <c r="D241" s="695">
        <f>C241-C240</f>
        <v>-23.730000000000018</v>
      </c>
      <c r="E241" s="696">
        <f>C241/C240*100-100</f>
        <v>-1.0741785227668714</v>
      </c>
      <c r="F241" s="695">
        <f>(C241-C228)</f>
        <v>-429.19000000000005</v>
      </c>
      <c r="G241" s="696">
        <f>C241/C228*100-100</f>
        <v>-16.415193204288244</v>
      </c>
    </row>
    <row r="242" spans="1:14" s="684" customFormat="1" ht="15" customHeight="1">
      <c r="B242" s="701" t="s">
        <v>98</v>
      </c>
      <c r="C242" s="694">
        <v>2167.85</v>
      </c>
      <c r="D242" s="695">
        <f>C242-C241</f>
        <v>-17.550000000000182</v>
      </c>
      <c r="E242" s="696">
        <f>C242/C241*100-100</f>
        <v>-0.80305664866844495</v>
      </c>
      <c r="F242" s="695">
        <f>(C242-C229)</f>
        <v>-357.5300000000002</v>
      </c>
      <c r="G242" s="696">
        <f>C242/C229*100-100</f>
        <v>-14.157473330746271</v>
      </c>
    </row>
    <row r="243" spans="1:14" s="411" customFormat="1" ht="15" customHeight="1">
      <c r="B243" s="701" t="s">
        <v>99</v>
      </c>
      <c r="C243" s="694">
        <v>2100.6799999999998</v>
      </c>
      <c r="D243" s="695">
        <f>C243-C242</f>
        <v>-67.170000000000073</v>
      </c>
      <c r="E243" s="696">
        <f>C243/C242*100-100</f>
        <v>-3.0984616094287105</v>
      </c>
      <c r="F243" s="695">
        <f>(C243-C230)</f>
        <v>-378.51000000000022</v>
      </c>
      <c r="G243" s="696">
        <f>C243/C230*100-100</f>
        <v>-15.267486558109709</v>
      </c>
      <c r="H243" s="684"/>
      <c r="I243" s="684"/>
      <c r="J243" s="684"/>
      <c r="K243" s="684"/>
      <c r="L243" s="684"/>
      <c r="M243" s="684"/>
      <c r="N243" s="684"/>
    </row>
    <row r="244" spans="1:14" s="411" customFormat="1" ht="15" customHeight="1">
      <c r="B244" s="701" t="s">
        <v>100</v>
      </c>
      <c r="C244" s="694">
        <v>2045.57</v>
      </c>
      <c r="D244" s="695">
        <f>C244-C243</f>
        <v>-55.1099999999999</v>
      </c>
      <c r="E244" s="696">
        <f>C244/C243*100-100</f>
        <v>-2.6234362206523514</v>
      </c>
      <c r="F244" s="695">
        <f>(C244-C231)</f>
        <v>-378.85000000000014</v>
      </c>
      <c r="G244" s="696">
        <f>C244/C231*100-100</f>
        <v>-15.626417864891408</v>
      </c>
      <c r="H244" s="684"/>
      <c r="I244" s="684"/>
      <c r="J244" s="684"/>
      <c r="K244" s="684"/>
      <c r="L244" s="684"/>
      <c r="M244" s="684"/>
      <c r="N244" s="684"/>
    </row>
    <row r="245" spans="1:14" s="684" customFormat="1" ht="15" customHeight="1">
      <c r="B245" s="701" t="s">
        <v>101</v>
      </c>
      <c r="C245" s="694">
        <v>1998.7</v>
      </c>
      <c r="D245" s="695">
        <f>C245-C244</f>
        <v>-46.869999999999891</v>
      </c>
      <c r="E245" s="696">
        <f>C245/C244*100-100</f>
        <v>-2.2912928914679043</v>
      </c>
      <c r="F245" s="695">
        <f>(C245-C232)</f>
        <v>-424.62999999999988</v>
      </c>
      <c r="G245" s="696">
        <f>C245/C232*100-100</f>
        <v>-17.522582562011763</v>
      </c>
      <c r="H245" s="411"/>
    </row>
    <row r="246" spans="1:14" s="684" customFormat="1" ht="19.149999999999999" customHeight="1">
      <c r="B246" s="690">
        <v>2019</v>
      </c>
      <c r="C246" s="691"/>
      <c r="D246" s="692"/>
      <c r="E246" s="693"/>
      <c r="F246" s="692"/>
      <c r="G246" s="693"/>
      <c r="H246" s="913"/>
      <c r="I246" s="747"/>
    </row>
    <row r="247" spans="1:14" s="684" customFormat="1" ht="15" customHeight="1">
      <c r="B247" s="701" t="s">
        <v>90</v>
      </c>
      <c r="C247" s="702">
        <v>1647.77</v>
      </c>
      <c r="D247" s="703">
        <f>C247-C245</f>
        <v>-350.93000000000006</v>
      </c>
      <c r="E247" s="704">
        <f>C247/C245*100-100</f>
        <v>-17.557912643218103</v>
      </c>
      <c r="F247" s="703">
        <f t="shared" ref="F247:F258" si="70">(C247-C234)</f>
        <v>-753.23</v>
      </c>
      <c r="G247" s="704">
        <f t="shared" ref="G247:G258" si="71">C247/C234*100-100</f>
        <v>-31.37151187005415</v>
      </c>
    </row>
    <row r="248" spans="1:14" s="411" customFormat="1" ht="15" customHeight="1">
      <c r="B248" s="701" t="s">
        <v>91</v>
      </c>
      <c r="C248" s="702">
        <v>1590.35</v>
      </c>
      <c r="D248" s="703">
        <f t="shared" ref="D248:D253" si="72">C248-C247</f>
        <v>-57.420000000000073</v>
      </c>
      <c r="E248" s="704">
        <f t="shared" ref="E248:E253" si="73">C248/C247*100-100</f>
        <v>-3.4847096378742179</v>
      </c>
      <c r="F248" s="703">
        <f t="shared" si="70"/>
        <v>-756.65000000000009</v>
      </c>
      <c r="G248" s="704">
        <f t="shared" si="71"/>
        <v>-32.239028547081389</v>
      </c>
      <c r="I248" s="684"/>
      <c r="J248" s="684"/>
      <c r="K248" s="684"/>
      <c r="L248" s="684"/>
      <c r="M248" s="684"/>
      <c r="N248" s="684"/>
    </row>
    <row r="249" spans="1:14" s="411" customFormat="1" ht="15" customHeight="1">
      <c r="B249" s="701" t="s">
        <v>92</v>
      </c>
      <c r="C249" s="702">
        <v>1562.38</v>
      </c>
      <c r="D249" s="703">
        <f t="shared" si="72"/>
        <v>-27.9699999999998</v>
      </c>
      <c r="E249" s="704">
        <f t="shared" si="73"/>
        <v>-1.7587323545131426</v>
      </c>
      <c r="F249" s="703">
        <f t="shared" si="70"/>
        <v>-730.86999999999989</v>
      </c>
      <c r="G249" s="704">
        <f t="shared" si="71"/>
        <v>-31.870489479995641</v>
      </c>
      <c r="I249" s="684"/>
      <c r="J249" s="684"/>
      <c r="K249" s="684"/>
      <c r="L249" s="684"/>
      <c r="M249" s="684"/>
      <c r="N249" s="684"/>
    </row>
    <row r="250" spans="1:14" s="684" customFormat="1" ht="15" customHeight="1">
      <c r="A250" s="411"/>
      <c r="B250" s="674" t="s">
        <v>93</v>
      </c>
      <c r="C250" s="698">
        <v>1557.45</v>
      </c>
      <c r="D250" s="699">
        <f t="shared" si="72"/>
        <v>-4.9300000000000637</v>
      </c>
      <c r="E250" s="700">
        <f t="shared" si="73"/>
        <v>-0.31554423379715502</v>
      </c>
      <c r="F250" s="699">
        <f t="shared" si="70"/>
        <v>-705.93000000000006</v>
      </c>
      <c r="G250" s="700">
        <f t="shared" si="71"/>
        <v>-31.189194920870563</v>
      </c>
    </row>
    <row r="251" spans="1:14" s="684" customFormat="1" ht="15" customHeight="1">
      <c r="A251" s="411"/>
      <c r="B251" s="701" t="s">
        <v>94</v>
      </c>
      <c r="C251" s="694">
        <v>1536.72727272727</v>
      </c>
      <c r="D251" s="695">
        <f t="shared" si="72"/>
        <v>-20.722727272730026</v>
      </c>
      <c r="E251" s="696">
        <f t="shared" si="73"/>
        <v>-1.3305548988879252</v>
      </c>
      <c r="F251" s="695">
        <f t="shared" si="70"/>
        <v>-728.2227272727298</v>
      </c>
      <c r="G251" s="696">
        <f t="shared" si="71"/>
        <v>-32.151823540154524</v>
      </c>
    </row>
    <row r="252" spans="1:14" s="684" customFormat="1" ht="15" customHeight="1">
      <c r="A252" s="411"/>
      <c r="B252" s="701" t="s">
        <v>95</v>
      </c>
      <c r="C252" s="694">
        <v>1376.85</v>
      </c>
      <c r="D252" s="695">
        <f t="shared" si="72"/>
        <v>-159.87727272727011</v>
      </c>
      <c r="E252" s="696">
        <f t="shared" si="73"/>
        <v>-10.403750591575815</v>
      </c>
      <c r="F252" s="695">
        <f t="shared" si="70"/>
        <v>-874.48</v>
      </c>
      <c r="G252" s="696">
        <f t="shared" si="71"/>
        <v>-38.842817356851292</v>
      </c>
    </row>
    <row r="253" spans="1:14" s="684" customFormat="1" ht="15" customHeight="1">
      <c r="B253" s="701" t="s">
        <v>96</v>
      </c>
      <c r="C253" s="694">
        <v>1360.17</v>
      </c>
      <c r="D253" s="695">
        <f t="shared" si="72"/>
        <v>-16.679999999999836</v>
      </c>
      <c r="E253" s="696">
        <f t="shared" si="73"/>
        <v>-1.2114609434578796</v>
      </c>
      <c r="F253" s="695">
        <f t="shared" si="70"/>
        <v>-848.96</v>
      </c>
      <c r="G253" s="696">
        <f t="shared" si="71"/>
        <v>-38.429608035742582</v>
      </c>
    </row>
    <row r="254" spans="1:14" s="684" customFormat="1" ht="15" customHeight="1">
      <c r="B254" s="701" t="s">
        <v>97</v>
      </c>
      <c r="C254" s="694">
        <v>1350.85</v>
      </c>
      <c r="D254" s="695">
        <f>C254-C253</f>
        <v>-9.3200000000001637</v>
      </c>
      <c r="E254" s="696">
        <f>C254/C253*100-100</f>
        <v>-0.68520846658874746</v>
      </c>
      <c r="F254" s="695">
        <f t="shared" si="70"/>
        <v>-834.55000000000018</v>
      </c>
      <c r="G254" s="696">
        <f t="shared" si="71"/>
        <v>-38.187517159330106</v>
      </c>
    </row>
    <row r="255" spans="1:14" s="684" customFormat="1" ht="15" customHeight="1">
      <c r="B255" s="701" t="s">
        <v>98</v>
      </c>
      <c r="C255" s="694">
        <v>1350.23</v>
      </c>
      <c r="D255" s="695">
        <f>C255-C254</f>
        <v>-0.61999999999989086</v>
      </c>
      <c r="E255" s="696">
        <f>C255/C254*100-100</f>
        <v>-4.589702779730942E-2</v>
      </c>
      <c r="F255" s="695">
        <f t="shared" si="70"/>
        <v>-817.61999999999989</v>
      </c>
      <c r="G255" s="696">
        <f t="shared" si="71"/>
        <v>-37.715709112715359</v>
      </c>
    </row>
    <row r="256" spans="1:14" s="411" customFormat="1" ht="15" customHeight="1">
      <c r="B256" s="701" t="s">
        <v>99</v>
      </c>
      <c r="C256" s="694">
        <v>1329.61</v>
      </c>
      <c r="D256" s="695">
        <f>C256-C255</f>
        <v>-20.620000000000118</v>
      </c>
      <c r="E256" s="696">
        <f>C256/C255*100-100</f>
        <v>-1.5271472267687756</v>
      </c>
      <c r="F256" s="695">
        <f t="shared" si="70"/>
        <v>-771.06999999999994</v>
      </c>
      <c r="G256" s="696">
        <f t="shared" si="71"/>
        <v>-36.705733381571683</v>
      </c>
      <c r="H256" s="684"/>
      <c r="I256" s="684"/>
      <c r="J256" s="684"/>
      <c r="K256" s="684"/>
      <c r="L256" s="684"/>
      <c r="M256" s="684"/>
      <c r="N256" s="684"/>
    </row>
    <row r="257" spans="1:14" s="411" customFormat="1" ht="15" customHeight="1">
      <c r="B257" s="701" t="s">
        <v>100</v>
      </c>
      <c r="C257" s="694">
        <v>1306.4000000000001</v>
      </c>
      <c r="D257" s="695">
        <f>C257-C256</f>
        <v>-23.209999999999809</v>
      </c>
      <c r="E257" s="696">
        <f>C257/C256*100-100</f>
        <v>-1.7456246568542468</v>
      </c>
      <c r="F257" s="695">
        <f t="shared" si="70"/>
        <v>-739.16999999999985</v>
      </c>
      <c r="G257" s="696">
        <f t="shared" si="71"/>
        <v>-36.135160370947951</v>
      </c>
      <c r="H257" s="684"/>
      <c r="I257" s="684"/>
      <c r="J257" s="684"/>
      <c r="K257" s="684"/>
      <c r="L257" s="684"/>
      <c r="M257" s="684"/>
      <c r="N257" s="684"/>
    </row>
    <row r="258" spans="1:14" s="684" customFormat="1" ht="15" customHeight="1">
      <c r="B258" s="701" t="s">
        <v>101</v>
      </c>
      <c r="C258" s="694">
        <v>1283.5</v>
      </c>
      <c r="D258" s="695">
        <f>C258-C257</f>
        <v>-22.900000000000091</v>
      </c>
      <c r="E258" s="696">
        <f>C258/C257*100-100</f>
        <v>-1.7529087568891697</v>
      </c>
      <c r="F258" s="695">
        <f t="shared" si="70"/>
        <v>-715.2</v>
      </c>
      <c r="G258" s="696">
        <f t="shared" si="71"/>
        <v>-35.783259118426983</v>
      </c>
      <c r="H258" s="411"/>
    </row>
    <row r="259" spans="1:14" s="684" customFormat="1" ht="19.149999999999999" customHeight="1">
      <c r="B259" s="690">
        <v>2020</v>
      </c>
      <c r="C259" s="691"/>
      <c r="D259" s="692"/>
      <c r="E259" s="693"/>
      <c r="F259" s="692"/>
      <c r="G259" s="693"/>
      <c r="H259" s="913"/>
      <c r="I259" s="747"/>
    </row>
    <row r="260" spans="1:14" s="684" customFormat="1" ht="15" customHeight="1">
      <c r="B260" s="701" t="s">
        <v>90</v>
      </c>
      <c r="C260" s="702">
        <v>1257.04</v>
      </c>
      <c r="D260" s="703">
        <v>-26.460000000000036</v>
      </c>
      <c r="E260" s="704">
        <v>-2.061550447993767</v>
      </c>
      <c r="F260" s="703">
        <v>-390.73</v>
      </c>
      <c r="G260" s="704">
        <v>-23.712654071866822</v>
      </c>
    </row>
    <row r="261" spans="1:14" s="411" customFormat="1" ht="15" customHeight="1">
      <c r="B261" s="701" t="s">
        <v>91</v>
      </c>
      <c r="C261" s="702">
        <v>1249.5999999999999</v>
      </c>
      <c r="D261" s="703">
        <v>-7.4400000000000546</v>
      </c>
      <c r="E261" s="704">
        <v>-0.59186660726787466</v>
      </c>
      <c r="F261" s="703">
        <v>-340.75</v>
      </c>
      <c r="G261" s="704">
        <v>-21.426101172697827</v>
      </c>
      <c r="I261" s="684"/>
      <c r="J261" s="684"/>
      <c r="K261" s="684"/>
      <c r="L261" s="684"/>
      <c r="M261" s="684"/>
      <c r="N261" s="684"/>
    </row>
    <row r="262" spans="1:14" s="411" customFormat="1" ht="15" customHeight="1">
      <c r="B262" s="701" t="s">
        <v>92</v>
      </c>
      <c r="C262" s="702">
        <v>1239.45454545455</v>
      </c>
      <c r="D262" s="703">
        <v>-10.145454545449866</v>
      </c>
      <c r="E262" s="704">
        <v>-0.81189617041052031</v>
      </c>
      <c r="F262" s="703">
        <v>-322.92545454545007</v>
      </c>
      <c r="G262" s="704">
        <v>-20.668816456012635</v>
      </c>
      <c r="I262" s="684"/>
      <c r="J262" s="684"/>
      <c r="K262" s="684"/>
      <c r="L262" s="684"/>
      <c r="M262" s="684"/>
      <c r="N262" s="684"/>
    </row>
    <row r="263" spans="1:14" s="684" customFormat="1" ht="15" customHeight="1">
      <c r="A263" s="411"/>
      <c r="B263" s="674" t="s">
        <v>93</v>
      </c>
      <c r="C263" s="698">
        <v>1225.5</v>
      </c>
      <c r="D263" s="699">
        <v>-13.954545454550043</v>
      </c>
      <c r="E263" s="700">
        <v>-1.1258618160484843</v>
      </c>
      <c r="F263" s="699">
        <v>-331.95000000000005</v>
      </c>
      <c r="G263" s="700">
        <v>-21.313685832611</v>
      </c>
    </row>
    <row r="264" spans="1:14" s="684" customFormat="1" ht="15" customHeight="1">
      <c r="A264" s="411"/>
      <c r="B264" s="701" t="s">
        <v>94</v>
      </c>
      <c r="C264" s="694"/>
      <c r="D264" s="695"/>
      <c r="E264" s="696"/>
      <c r="F264" s="695"/>
      <c r="G264" s="696"/>
    </row>
    <row r="265" spans="1:14" s="684" customFormat="1" ht="15" customHeight="1">
      <c r="A265" s="411"/>
      <c r="B265" s="701" t="s">
        <v>95</v>
      </c>
      <c r="C265" s="694"/>
      <c r="D265" s="695"/>
      <c r="E265" s="696"/>
      <c r="F265" s="695"/>
      <c r="G265" s="696"/>
    </row>
    <row r="266" spans="1:14" s="684" customFormat="1" ht="15" customHeight="1">
      <c r="B266" s="701" t="s">
        <v>96</v>
      </c>
      <c r="C266" s="694"/>
      <c r="D266" s="695"/>
      <c r="E266" s="696"/>
      <c r="F266" s="695"/>
      <c r="G266" s="696"/>
    </row>
    <row r="267" spans="1:14" s="684" customFormat="1" ht="15" customHeight="1">
      <c r="B267" s="701" t="s">
        <v>97</v>
      </c>
      <c r="C267" s="694"/>
      <c r="D267" s="695"/>
      <c r="E267" s="696"/>
      <c r="F267" s="695"/>
      <c r="G267" s="696"/>
    </row>
    <row r="268" spans="1:14" s="684" customFormat="1" ht="15" customHeight="1">
      <c r="B268" s="701" t="s">
        <v>98</v>
      </c>
      <c r="C268" s="694"/>
      <c r="D268" s="695"/>
      <c r="E268" s="696"/>
      <c r="F268" s="695"/>
      <c r="G268" s="696"/>
    </row>
    <row r="269" spans="1:14" s="411" customFormat="1" ht="15" customHeight="1">
      <c r="B269" s="701" t="s">
        <v>99</v>
      </c>
      <c r="C269" s="694"/>
      <c r="D269" s="695"/>
      <c r="E269" s="696"/>
      <c r="F269" s="695"/>
      <c r="G269" s="696"/>
      <c r="H269" s="684"/>
      <c r="I269" s="684"/>
      <c r="J269" s="684"/>
      <c r="K269" s="684"/>
      <c r="L269" s="684"/>
      <c r="M269" s="684"/>
      <c r="N269" s="684"/>
    </row>
    <row r="270" spans="1:14" s="411" customFormat="1" ht="15" customHeight="1">
      <c r="B270" s="701" t="s">
        <v>100</v>
      </c>
      <c r="C270" s="694"/>
      <c r="D270" s="695"/>
      <c r="E270" s="696"/>
      <c r="F270" s="695"/>
      <c r="G270" s="696"/>
      <c r="H270" s="684"/>
      <c r="I270" s="684"/>
      <c r="J270" s="684"/>
      <c r="K270" s="684"/>
      <c r="L270" s="684"/>
      <c r="M270" s="684"/>
      <c r="N270" s="684"/>
    </row>
    <row r="271" spans="1:14" s="684" customFormat="1" ht="15" customHeight="1">
      <c r="B271" s="701" t="s">
        <v>101</v>
      </c>
      <c r="C271" s="694"/>
      <c r="D271" s="695"/>
      <c r="E271" s="696"/>
      <c r="F271" s="695"/>
      <c r="G271" s="696"/>
      <c r="H271" s="411"/>
    </row>
    <row r="272" spans="1:14">
      <c r="D272" s="695"/>
      <c r="E272" s="696"/>
      <c r="F272" s="695"/>
      <c r="G272" s="696"/>
    </row>
    <row r="273" spans="2:9">
      <c r="B273" s="536" t="s">
        <v>286</v>
      </c>
    </row>
    <row r="274" spans="2:9">
      <c r="I274" s="411"/>
    </row>
    <row r="289" spans="2:26">
      <c r="B289" s="1226"/>
      <c r="C289" s="1225"/>
      <c r="D289" s="1225"/>
      <c r="E289" s="1225"/>
      <c r="F289" s="1225"/>
      <c r="G289" s="1225"/>
      <c r="H289" s="1201"/>
      <c r="I289" s="1201"/>
      <c r="J289" s="1201"/>
      <c r="K289" s="1201"/>
      <c r="L289" s="1201"/>
      <c r="M289" s="1201"/>
      <c r="N289" s="1201"/>
      <c r="O289" s="1201"/>
      <c r="P289" s="1201"/>
      <c r="Q289" s="1201"/>
      <c r="R289" s="1201"/>
      <c r="S289" s="1201"/>
      <c r="T289" s="1201"/>
      <c r="U289" s="1201"/>
      <c r="V289" s="1201"/>
      <c r="W289" s="1201"/>
      <c r="X289" s="1201"/>
      <c r="Y289" s="1201"/>
      <c r="Z289" s="1201"/>
    </row>
    <row r="290" spans="2:26">
      <c r="B290" s="1226"/>
      <c r="C290" s="1225"/>
      <c r="D290" s="1225"/>
      <c r="E290" s="1225"/>
      <c r="F290" s="1225"/>
      <c r="G290" s="1225"/>
      <c r="H290" s="1201"/>
      <c r="I290" s="1201"/>
      <c r="J290" s="1201"/>
      <c r="K290" s="1201"/>
      <c r="L290" s="1201"/>
      <c r="M290" s="1201"/>
      <c r="N290" s="1201"/>
      <c r="O290" s="1201"/>
      <c r="P290" s="1201"/>
      <c r="Q290" s="1201"/>
      <c r="R290" s="1201"/>
      <c r="S290" s="1201"/>
      <c r="T290" s="1201"/>
      <c r="U290" s="1201"/>
      <c r="V290" s="1201"/>
      <c r="W290" s="1201"/>
      <c r="X290" s="1201"/>
      <c r="Y290" s="1201"/>
      <c r="Z290" s="1201"/>
    </row>
    <row r="291" spans="2:26">
      <c r="B291" s="1226"/>
      <c r="C291" s="1225"/>
      <c r="D291" s="1225"/>
      <c r="E291" s="1225"/>
      <c r="F291" s="1225"/>
      <c r="G291" s="1225"/>
      <c r="H291" s="1201"/>
      <c r="I291" s="1201"/>
      <c r="J291" s="1201"/>
      <c r="K291" s="1201"/>
      <c r="L291" s="1201"/>
      <c r="M291" s="1201"/>
      <c r="N291" s="1201"/>
      <c r="O291" s="1201"/>
      <c r="P291" s="1201"/>
      <c r="Q291" s="1201"/>
      <c r="R291" s="1201"/>
      <c r="S291" s="1201"/>
      <c r="T291" s="1201"/>
      <c r="U291" s="1201"/>
      <c r="V291" s="1201"/>
      <c r="W291" s="1201"/>
      <c r="X291" s="1201"/>
      <c r="Y291" s="1201"/>
      <c r="Z291" s="1201"/>
    </row>
    <row r="292" spans="2:26">
      <c r="B292" s="1226"/>
      <c r="C292" s="1225"/>
      <c r="D292" s="1225"/>
      <c r="E292" s="1225"/>
      <c r="F292" s="1225"/>
      <c r="G292" s="1225"/>
      <c r="H292" s="1201"/>
      <c r="I292" s="1201"/>
      <c r="J292" s="1201"/>
      <c r="K292" s="1201"/>
      <c r="L292" s="1201"/>
      <c r="M292" s="1201"/>
      <c r="N292" s="1201"/>
      <c r="O292" s="1201"/>
      <c r="P292" s="1201"/>
      <c r="Q292" s="1201"/>
      <c r="R292" s="1201"/>
      <c r="S292" s="1201"/>
      <c r="T292" s="1201"/>
      <c r="U292" s="1201"/>
      <c r="V292" s="1201"/>
      <c r="W292" s="1201"/>
      <c r="X292" s="1201"/>
      <c r="Y292" s="1201"/>
      <c r="Z292" s="1201"/>
    </row>
    <row r="293" spans="2:26">
      <c r="B293" s="1226"/>
      <c r="C293" s="1225"/>
      <c r="D293" s="1225"/>
      <c r="E293" s="1225"/>
      <c r="F293" s="1225"/>
      <c r="G293" s="1225"/>
      <c r="H293" s="1201"/>
      <c r="I293" s="1201"/>
      <c r="J293" s="1201"/>
      <c r="K293" s="1201"/>
      <c r="L293" s="1201"/>
      <c r="M293" s="1201"/>
      <c r="N293" s="1201"/>
      <c r="O293" s="1201"/>
      <c r="P293" s="1201"/>
      <c r="Q293" s="1201"/>
      <c r="R293" s="1201"/>
      <c r="S293" s="1201"/>
      <c r="T293" s="1201"/>
      <c r="U293" s="1201"/>
      <c r="V293" s="1201"/>
      <c r="W293" s="1201"/>
      <c r="X293" s="1201"/>
      <c r="Y293" s="1201"/>
      <c r="Z293" s="1201"/>
    </row>
    <row r="294" spans="2:26">
      <c r="B294" s="1226"/>
      <c r="C294" s="1225"/>
      <c r="D294" s="1225"/>
      <c r="E294" s="1225"/>
      <c r="F294" s="1225"/>
      <c r="G294" s="1225"/>
      <c r="H294" s="1201"/>
      <c r="I294" s="1201"/>
      <c r="J294" s="1201"/>
      <c r="K294" s="1201"/>
      <c r="L294" s="1201"/>
      <c r="M294" s="1201"/>
      <c r="N294" s="1201"/>
      <c r="O294" s="1201"/>
      <c r="P294" s="1201"/>
      <c r="Q294" s="1201"/>
      <c r="R294" s="1201"/>
      <c r="S294" s="1201"/>
      <c r="T294" s="1201"/>
      <c r="U294" s="1201"/>
      <c r="V294" s="1201"/>
      <c r="W294" s="1201"/>
      <c r="X294" s="1201"/>
      <c r="Y294" s="1201"/>
      <c r="Z294" s="1201"/>
    </row>
    <row r="295" spans="2:26">
      <c r="B295" s="1226"/>
      <c r="C295" s="1225"/>
      <c r="D295" s="1225"/>
      <c r="E295" s="1225"/>
      <c r="F295" s="1225"/>
      <c r="G295" s="1225"/>
      <c r="H295" s="1201"/>
      <c r="I295" s="1201"/>
      <c r="J295" s="1201"/>
      <c r="K295" s="1201"/>
      <c r="L295" s="1201"/>
      <c r="M295" s="1201"/>
      <c r="N295" s="1201"/>
      <c r="O295" s="1201"/>
      <c r="P295" s="1201"/>
      <c r="Q295" s="1201"/>
      <c r="R295" s="1201"/>
      <c r="S295" s="1201"/>
      <c r="T295" s="1201"/>
      <c r="U295" s="1201"/>
      <c r="V295" s="1201"/>
      <c r="W295" s="1201"/>
      <c r="X295" s="1201"/>
      <c r="Y295" s="1201"/>
      <c r="Z295" s="1201"/>
    </row>
    <row r="296" spans="2:26">
      <c r="B296" s="1226"/>
      <c r="C296" s="1225"/>
      <c r="D296" s="1225"/>
      <c r="E296" s="1225"/>
      <c r="F296" s="1225"/>
      <c r="G296" s="1225"/>
      <c r="H296" s="1201"/>
      <c r="I296" s="1201"/>
      <c r="J296" s="1201"/>
      <c r="K296" s="1201"/>
      <c r="L296" s="1201"/>
      <c r="M296" s="1201"/>
      <c r="N296" s="1201"/>
      <c r="O296" s="1201"/>
      <c r="P296" s="1201"/>
      <c r="Q296" s="1201"/>
      <c r="R296" s="1201"/>
      <c r="S296" s="1201"/>
      <c r="T296" s="1201"/>
      <c r="U296" s="1201"/>
      <c r="V296" s="1201"/>
      <c r="W296" s="1201"/>
      <c r="X296" s="1201"/>
      <c r="Y296" s="1201"/>
      <c r="Z296" s="1201"/>
    </row>
    <row r="297" spans="2:26">
      <c r="B297" s="1226"/>
      <c r="C297" s="1225"/>
      <c r="D297" s="1225"/>
      <c r="E297" s="1225"/>
      <c r="F297" s="1225"/>
      <c r="G297" s="1225"/>
      <c r="H297" s="1201"/>
      <c r="I297" s="1201"/>
      <c r="J297" s="1201"/>
      <c r="K297" s="1201"/>
      <c r="L297" s="1201"/>
      <c r="M297" s="1201"/>
      <c r="N297" s="1201"/>
      <c r="O297" s="1201"/>
      <c r="P297" s="1201"/>
      <c r="Q297" s="1201"/>
      <c r="R297" s="1201"/>
      <c r="S297" s="1201"/>
      <c r="T297" s="1201"/>
      <c r="U297" s="1201"/>
      <c r="V297" s="1201"/>
      <c r="W297" s="1201"/>
      <c r="X297" s="1201"/>
      <c r="Y297" s="1201"/>
      <c r="Z297" s="1201"/>
    </row>
    <row r="298" spans="2:26">
      <c r="B298" s="1226"/>
      <c r="C298" s="1225"/>
      <c r="D298" s="1225"/>
      <c r="E298" s="1225"/>
      <c r="F298" s="1225"/>
      <c r="G298" s="1225"/>
      <c r="H298" s="1201"/>
      <c r="I298" s="1201"/>
      <c r="J298" s="1201"/>
      <c r="K298" s="1201"/>
      <c r="L298" s="1201"/>
      <c r="M298" s="1201"/>
      <c r="N298" s="1201"/>
      <c r="O298" s="1201"/>
      <c r="P298" s="1201"/>
      <c r="Q298" s="1201"/>
      <c r="R298" s="1201"/>
      <c r="S298" s="1201"/>
      <c r="T298" s="1201"/>
      <c r="U298" s="1201"/>
      <c r="V298" s="1201"/>
      <c r="W298" s="1201"/>
      <c r="X298" s="1201"/>
      <c r="Y298" s="1201"/>
      <c r="Z298" s="1201"/>
    </row>
    <row r="299" spans="2:26">
      <c r="B299" s="1226"/>
      <c r="C299" s="1225"/>
      <c r="D299" s="1225"/>
      <c r="E299" s="1225"/>
      <c r="F299" s="1225"/>
      <c r="G299" s="1225"/>
      <c r="H299" s="1201"/>
      <c r="I299" s="1201"/>
      <c r="J299" s="1201"/>
      <c r="K299" s="1201"/>
      <c r="L299" s="1201"/>
      <c r="M299" s="1201"/>
      <c r="N299" s="1201"/>
      <c r="O299" s="1201"/>
      <c r="P299" s="1201"/>
      <c r="Q299" s="1201"/>
      <c r="R299" s="1201"/>
      <c r="S299" s="1201"/>
      <c r="T299" s="1201"/>
      <c r="U299" s="1201"/>
      <c r="V299" s="1201"/>
      <c r="W299" s="1201"/>
      <c r="X299" s="1201"/>
      <c r="Y299" s="1201"/>
      <c r="Z299" s="1201"/>
    </row>
    <row r="300" spans="2:26">
      <c r="B300" s="1226"/>
      <c r="C300" s="1225"/>
      <c r="D300" s="1225"/>
      <c r="E300" s="1225"/>
      <c r="F300" s="1225"/>
      <c r="G300" s="1225"/>
      <c r="H300" s="1201"/>
      <c r="I300" s="1201"/>
      <c r="J300" s="1201"/>
      <c r="K300" s="1201"/>
      <c r="L300" s="1201"/>
      <c r="M300" s="1201"/>
      <c r="N300" s="1201"/>
      <c r="O300" s="1201"/>
      <c r="P300" s="1201"/>
      <c r="Q300" s="1201"/>
      <c r="R300" s="1201"/>
      <c r="S300" s="1201"/>
      <c r="T300" s="1201"/>
      <c r="U300" s="1201"/>
      <c r="V300" s="1201"/>
      <c r="W300" s="1201"/>
      <c r="X300" s="1201"/>
      <c r="Y300" s="1201"/>
      <c r="Z300" s="1201"/>
    </row>
    <row r="301" spans="2:26">
      <c r="B301" s="1226"/>
      <c r="C301" s="1225"/>
      <c r="D301" s="1225"/>
      <c r="E301" s="1225"/>
      <c r="F301" s="1225"/>
      <c r="G301" s="1225"/>
      <c r="H301" s="1201"/>
      <c r="I301" s="1201"/>
      <c r="J301" s="1201"/>
      <c r="K301" s="1201"/>
      <c r="L301" s="1201"/>
      <c r="M301" s="1201"/>
      <c r="N301" s="1201"/>
      <c r="O301" s="1201"/>
      <c r="P301" s="1201"/>
      <c r="Q301" s="1201"/>
      <c r="R301" s="1201"/>
      <c r="S301" s="1201"/>
      <c r="T301" s="1201"/>
      <c r="U301" s="1201"/>
      <c r="V301" s="1201"/>
      <c r="W301" s="1201"/>
      <c r="X301" s="1201"/>
      <c r="Y301" s="1201"/>
      <c r="Z301" s="1201"/>
    </row>
    <row r="302" spans="2:26">
      <c r="B302" s="1226"/>
      <c r="C302" s="1225"/>
      <c r="D302" s="1225"/>
      <c r="E302" s="1225"/>
      <c r="F302" s="1225"/>
      <c r="G302" s="1225"/>
      <c r="H302" s="1201"/>
      <c r="I302" s="1201"/>
      <c r="J302" s="1201"/>
      <c r="K302" s="1201"/>
      <c r="L302" s="1201"/>
      <c r="M302" s="1201"/>
      <c r="N302" s="1201"/>
      <c r="O302" s="1201"/>
      <c r="P302" s="1201"/>
      <c r="Q302" s="1201"/>
      <c r="R302" s="1201"/>
      <c r="S302" s="1201"/>
      <c r="T302" s="1201"/>
      <c r="U302" s="1201"/>
      <c r="V302" s="1201"/>
      <c r="W302" s="1201"/>
      <c r="X302" s="1201"/>
      <c r="Y302" s="1201"/>
      <c r="Z302" s="1201"/>
    </row>
    <row r="303" spans="2:26">
      <c r="B303" s="1226"/>
      <c r="C303" s="1225"/>
      <c r="D303" s="1225"/>
      <c r="E303" s="1225"/>
      <c r="F303" s="1225"/>
      <c r="G303" s="1225"/>
      <c r="H303" s="1201"/>
      <c r="I303" s="1201"/>
      <c r="J303" s="1201"/>
      <c r="K303" s="1201"/>
      <c r="L303" s="1201"/>
      <c r="M303" s="1201"/>
      <c r="N303" s="1201"/>
      <c r="O303" s="1201"/>
      <c r="P303" s="1201"/>
      <c r="Q303" s="1201"/>
      <c r="R303" s="1201"/>
      <c r="S303" s="1201"/>
      <c r="T303" s="1201"/>
      <c r="U303" s="1201"/>
      <c r="V303" s="1201"/>
      <c r="W303" s="1201"/>
      <c r="X303" s="1201"/>
      <c r="Y303" s="1201"/>
      <c r="Z303" s="1201"/>
    </row>
    <row r="304" spans="2:26">
      <c r="B304" s="1226"/>
      <c r="C304" s="1225"/>
      <c r="D304" s="1225"/>
      <c r="E304" s="1225"/>
      <c r="F304" s="1225"/>
      <c r="G304" s="1225"/>
      <c r="H304" s="1201"/>
      <c r="I304" s="1201"/>
      <c r="J304" s="1201"/>
      <c r="K304" s="1201"/>
      <c r="L304" s="1201"/>
      <c r="M304" s="1201"/>
      <c r="N304" s="1201"/>
      <c r="O304" s="1201"/>
      <c r="P304" s="1201"/>
      <c r="Q304" s="1201"/>
      <c r="R304" s="1201"/>
      <c r="S304" s="1201"/>
      <c r="T304" s="1201"/>
      <c r="U304" s="1201"/>
      <c r="V304" s="1201"/>
      <c r="W304" s="1201"/>
      <c r="X304" s="1201"/>
      <c r="Y304" s="1201"/>
      <c r="Z304" s="1201"/>
    </row>
    <row r="305" spans="2:26">
      <c r="B305" s="1226"/>
      <c r="C305" s="1225"/>
      <c r="D305" s="1225"/>
      <c r="E305" s="1225"/>
      <c r="F305" s="1225"/>
      <c r="G305" s="1225"/>
      <c r="H305" s="1201"/>
      <c r="I305" s="1201"/>
      <c r="J305" s="1201"/>
      <c r="K305" s="1201"/>
      <c r="L305" s="1201"/>
      <c r="M305" s="1201"/>
      <c r="N305" s="1201"/>
      <c r="O305" s="1201"/>
      <c r="P305" s="1201"/>
      <c r="Q305" s="1201"/>
      <c r="R305" s="1201"/>
      <c r="S305" s="1201"/>
      <c r="T305" s="1201"/>
      <c r="U305" s="1201"/>
      <c r="V305" s="1201"/>
      <c r="W305" s="1201"/>
      <c r="X305" s="1201"/>
      <c r="Y305" s="1201"/>
      <c r="Z305" s="1201"/>
    </row>
    <row r="306" spans="2:26">
      <c r="B306" s="1226"/>
      <c r="C306" s="1225"/>
      <c r="D306" s="1225"/>
      <c r="E306" s="1225"/>
      <c r="F306" s="1225"/>
      <c r="G306" s="1225"/>
      <c r="H306" s="1201"/>
      <c r="I306" s="1201"/>
      <c r="J306" s="1201"/>
      <c r="K306" s="1201"/>
      <c r="L306" s="1201"/>
      <c r="M306" s="1201"/>
      <c r="N306" s="1201"/>
      <c r="O306" s="1201"/>
      <c r="P306" s="1201"/>
      <c r="Q306" s="1201"/>
      <c r="R306" s="1201"/>
      <c r="S306" s="1201"/>
      <c r="T306" s="1201"/>
      <c r="U306" s="1201"/>
      <c r="V306" s="1201"/>
      <c r="W306" s="1201"/>
      <c r="X306" s="1201"/>
      <c r="Y306" s="1201"/>
      <c r="Z306" s="1201"/>
    </row>
    <row r="307" spans="2:26">
      <c r="B307" s="1226"/>
      <c r="C307" s="1225"/>
      <c r="D307" s="1225"/>
      <c r="E307" s="1225"/>
      <c r="F307" s="1225"/>
      <c r="G307" s="1225"/>
      <c r="H307" s="1201"/>
      <c r="I307" s="1201"/>
      <c r="J307" s="1201"/>
      <c r="K307" s="1201"/>
      <c r="L307" s="1201"/>
      <c r="M307" s="1201"/>
      <c r="N307" s="1201"/>
      <c r="O307" s="1201"/>
      <c r="P307" s="1201"/>
      <c r="Q307" s="1201"/>
      <c r="R307" s="1201"/>
      <c r="S307" s="1201"/>
      <c r="T307" s="1201"/>
      <c r="U307" s="1201"/>
      <c r="V307" s="1201"/>
      <c r="W307" s="1201"/>
      <c r="X307" s="1201"/>
      <c r="Y307" s="1201"/>
      <c r="Z307" s="1201"/>
    </row>
    <row r="308" spans="2:26">
      <c r="B308" s="1226"/>
      <c r="C308" s="1225"/>
      <c r="D308" s="1225"/>
      <c r="E308" s="1225"/>
      <c r="F308" s="1225"/>
      <c r="G308" s="1225"/>
      <c r="H308" s="1201"/>
      <c r="I308" s="1201"/>
      <c r="J308" s="1201"/>
      <c r="K308" s="1201"/>
      <c r="L308" s="1201"/>
      <c r="M308" s="1201"/>
      <c r="N308" s="1201"/>
      <c r="O308" s="1201"/>
      <c r="P308" s="1201"/>
      <c r="Q308" s="1201"/>
      <c r="R308" s="1201"/>
      <c r="S308" s="1201"/>
      <c r="T308" s="1201"/>
      <c r="U308" s="1201"/>
      <c r="V308" s="1201"/>
      <c r="W308" s="1201"/>
      <c r="X308" s="1201"/>
      <c r="Y308" s="1201"/>
      <c r="Z308" s="1201"/>
    </row>
    <row r="309" spans="2:26">
      <c r="B309" s="1226"/>
      <c r="C309" s="1225"/>
      <c r="D309" s="1225"/>
      <c r="E309" s="1225"/>
      <c r="F309" s="1225"/>
      <c r="G309" s="1225"/>
      <c r="H309" s="1201"/>
      <c r="I309" s="1201"/>
      <c r="J309" s="1201"/>
      <c r="K309" s="1201"/>
      <c r="L309" s="1201"/>
      <c r="M309" s="1201"/>
      <c r="N309" s="1201"/>
      <c r="O309" s="1201"/>
      <c r="P309" s="1201"/>
      <c r="Q309" s="1201"/>
      <c r="R309" s="1201"/>
      <c r="S309" s="1201"/>
      <c r="T309" s="1201"/>
      <c r="U309" s="1201"/>
      <c r="V309" s="1201"/>
      <c r="W309" s="1201"/>
      <c r="X309" s="1201"/>
      <c r="Y309" s="1201"/>
      <c r="Z309" s="1201"/>
    </row>
    <row r="310" spans="2:26">
      <c r="B310" s="1226"/>
      <c r="C310" s="1225"/>
      <c r="D310" s="1225"/>
      <c r="E310" s="1225"/>
      <c r="F310" s="1225"/>
      <c r="G310" s="1225"/>
      <c r="H310" s="1201"/>
      <c r="I310" s="1201"/>
      <c r="J310" s="1201"/>
      <c r="K310" s="1201"/>
      <c r="L310" s="1201"/>
      <c r="M310" s="1201"/>
      <c r="N310" s="1201"/>
      <c r="O310" s="1201"/>
      <c r="P310" s="1201"/>
      <c r="Q310" s="1201"/>
      <c r="R310" s="1201"/>
      <c r="S310" s="1201"/>
      <c r="T310" s="1201"/>
      <c r="U310" s="1201"/>
      <c r="V310" s="1201"/>
      <c r="W310" s="1201"/>
      <c r="X310" s="1201"/>
      <c r="Y310" s="1201"/>
      <c r="Z310" s="1201"/>
    </row>
    <row r="311" spans="2:26" ht="15">
      <c r="B311" s="1226"/>
      <c r="C311" s="1281"/>
      <c r="D311" s="1225"/>
      <c r="E311" s="1225"/>
      <c r="F311" s="1225"/>
      <c r="G311" s="1225"/>
      <c r="H311" s="1201"/>
      <c r="I311" s="1201"/>
      <c r="J311" s="1201"/>
      <c r="K311" s="1201"/>
      <c r="L311" s="1201"/>
      <c r="M311" s="1201"/>
      <c r="N311" s="1201"/>
      <c r="O311" s="1201"/>
      <c r="P311" s="1201"/>
      <c r="Q311" s="1201"/>
      <c r="R311" s="1201"/>
      <c r="S311" s="1201"/>
      <c r="T311" s="1201"/>
      <c r="U311" s="1201"/>
      <c r="V311" s="1201"/>
      <c r="W311" s="1201"/>
      <c r="X311" s="1201"/>
      <c r="Y311" s="1201"/>
      <c r="Z311" s="1201"/>
    </row>
    <row r="312" spans="2:26" ht="15">
      <c r="B312" s="1226"/>
      <c r="C312" s="1281"/>
      <c r="D312" s="1282"/>
      <c r="E312" s="1282"/>
      <c r="F312" s="1225"/>
      <c r="G312" s="1225"/>
      <c r="H312" s="1201"/>
      <c r="I312" s="1201"/>
      <c r="J312" s="1201"/>
      <c r="K312" s="1201"/>
      <c r="L312" s="1201"/>
      <c r="M312" s="1201"/>
      <c r="N312" s="1201"/>
      <c r="O312" s="1201"/>
      <c r="P312" s="1201"/>
      <c r="Q312" s="1201"/>
      <c r="R312" s="1201"/>
      <c r="S312" s="1201"/>
      <c r="T312" s="1201"/>
      <c r="U312" s="1201"/>
      <c r="V312" s="1201"/>
      <c r="W312" s="1201"/>
      <c r="X312" s="1201"/>
      <c r="Y312" s="1201"/>
      <c r="Z312" s="1201"/>
    </row>
    <row r="313" spans="2:26" ht="15">
      <c r="B313" s="1230"/>
      <c r="C313" s="1281"/>
      <c r="D313" s="1282"/>
      <c r="E313" s="1282"/>
      <c r="F313" s="1283"/>
      <c r="G313" s="1283"/>
      <c r="H313" s="1201"/>
      <c r="I313" s="1201"/>
      <c r="J313" s="1201"/>
      <c r="K313" s="1201"/>
      <c r="L313" s="1201"/>
      <c r="M313" s="1201"/>
      <c r="N313" s="1201"/>
      <c r="O313" s="1201"/>
      <c r="P313" s="1201"/>
      <c r="Q313" s="1201"/>
      <c r="R313" s="1201"/>
      <c r="S313" s="1201"/>
      <c r="T313" s="1201"/>
      <c r="U313" s="1201"/>
      <c r="V313" s="1201"/>
      <c r="W313" s="1201"/>
      <c r="X313" s="1201"/>
      <c r="Y313" s="1201"/>
      <c r="Z313" s="1201"/>
    </row>
    <row r="314" spans="2:26" ht="15">
      <c r="B314" s="1226"/>
      <c r="C314" s="1281"/>
      <c r="D314" s="1282"/>
      <c r="E314" s="1282"/>
      <c r="F314" s="1283"/>
      <c r="G314" s="1225"/>
      <c r="H314" s="1201"/>
      <c r="I314" s="1201"/>
      <c r="J314" s="1201"/>
      <c r="K314" s="1201"/>
      <c r="L314" s="1201"/>
      <c r="M314" s="1201"/>
      <c r="N314" s="1201"/>
      <c r="O314" s="1201"/>
      <c r="P314" s="1201"/>
      <c r="Q314" s="1201"/>
      <c r="R314" s="1201"/>
      <c r="S314" s="1201"/>
      <c r="T314" s="1201"/>
      <c r="U314" s="1201"/>
      <c r="V314" s="1201"/>
      <c r="W314" s="1201"/>
      <c r="X314" s="1201"/>
      <c r="Y314" s="1201"/>
      <c r="Z314" s="1201"/>
    </row>
    <row r="315" spans="2:26" ht="15">
      <c r="B315" s="1226"/>
      <c r="C315" s="1281"/>
      <c r="D315" s="1282"/>
      <c r="E315" s="1282"/>
      <c r="F315" s="1283"/>
      <c r="G315" s="1225"/>
      <c r="H315" s="1201"/>
      <c r="I315" s="1201"/>
      <c r="J315" s="1201"/>
      <c r="K315" s="1201"/>
      <c r="L315" s="1201"/>
      <c r="M315" s="1201"/>
      <c r="N315" s="1201"/>
      <c r="O315" s="1201"/>
      <c r="P315" s="1201"/>
      <c r="Q315" s="1201"/>
      <c r="R315" s="1201"/>
      <c r="S315" s="1201"/>
      <c r="T315" s="1201"/>
      <c r="U315" s="1201"/>
      <c r="V315" s="1201"/>
      <c r="W315" s="1201"/>
      <c r="X315" s="1201"/>
      <c r="Y315" s="1201"/>
      <c r="Z315" s="1201"/>
    </row>
    <row r="316" spans="2:26" ht="15">
      <c r="B316" s="1226"/>
      <c r="C316" s="1281"/>
      <c r="D316" s="1282"/>
      <c r="E316" s="1282"/>
      <c r="F316" s="1283"/>
      <c r="G316" s="1225"/>
      <c r="H316" s="1201"/>
      <c r="I316" s="1201"/>
      <c r="J316" s="1201"/>
      <c r="K316" s="1201"/>
      <c r="L316" s="1201"/>
      <c r="M316" s="1201"/>
      <c r="N316" s="1201"/>
      <c r="O316" s="1201"/>
      <c r="P316" s="1201"/>
      <c r="Q316" s="1201"/>
      <c r="R316" s="1201"/>
      <c r="S316" s="1201"/>
      <c r="T316" s="1201"/>
      <c r="U316" s="1201"/>
      <c r="V316" s="1201"/>
      <c r="W316" s="1201"/>
      <c r="X316" s="1201"/>
      <c r="Y316" s="1201"/>
      <c r="Z316" s="1201"/>
    </row>
    <row r="317" spans="2:26" ht="15">
      <c r="B317" s="1226"/>
      <c r="C317" s="1281"/>
      <c r="D317" s="1284"/>
      <c r="E317" s="1284"/>
      <c r="F317" s="1283"/>
      <c r="G317" s="1225"/>
      <c r="H317" s="1201"/>
      <c r="I317" s="1201"/>
      <c r="J317" s="1201"/>
      <c r="K317" s="1201"/>
      <c r="L317" s="1201"/>
      <c r="M317" s="1201"/>
      <c r="N317" s="1201"/>
      <c r="O317" s="1201"/>
      <c r="P317" s="1201"/>
      <c r="Q317" s="1201"/>
      <c r="R317" s="1201"/>
      <c r="S317" s="1201"/>
      <c r="T317" s="1201"/>
      <c r="U317" s="1201"/>
      <c r="V317" s="1201"/>
      <c r="W317" s="1201"/>
      <c r="X317" s="1201"/>
      <c r="Y317" s="1201"/>
      <c r="Z317" s="1201"/>
    </row>
    <row r="318" spans="2:26" ht="15">
      <c r="B318" s="1226"/>
      <c r="C318" s="1281"/>
      <c r="D318" s="1284"/>
      <c r="E318" s="1284"/>
      <c r="F318" s="1283"/>
      <c r="G318" s="1225"/>
      <c r="H318" s="1201"/>
      <c r="I318" s="1201"/>
      <c r="J318" s="1201"/>
      <c r="K318" s="1201"/>
      <c r="L318" s="1201"/>
      <c r="M318" s="1201"/>
      <c r="N318" s="1201"/>
      <c r="O318" s="1201"/>
      <c r="P318" s="1201"/>
      <c r="Q318" s="1201"/>
      <c r="R318" s="1201"/>
      <c r="S318" s="1201"/>
      <c r="T318" s="1201"/>
      <c r="U318" s="1201"/>
      <c r="V318" s="1201"/>
      <c r="W318" s="1201"/>
      <c r="X318" s="1201"/>
      <c r="Y318" s="1201"/>
      <c r="Z318" s="1201"/>
    </row>
    <row r="319" spans="2:26" ht="15">
      <c r="B319" s="1226"/>
      <c r="C319" s="1225"/>
      <c r="D319" s="1282"/>
      <c r="E319" s="1225"/>
      <c r="F319" s="1225"/>
      <c r="G319" s="1225"/>
      <c r="H319" s="1201"/>
      <c r="I319" s="1201"/>
      <c r="J319" s="1201"/>
      <c r="K319" s="1201"/>
      <c r="L319" s="1201"/>
      <c r="M319" s="1201"/>
      <c r="N319" s="1201"/>
      <c r="O319" s="1201"/>
      <c r="P319" s="1201"/>
      <c r="Q319" s="1201"/>
      <c r="R319" s="1201"/>
      <c r="S319" s="1201"/>
      <c r="T319" s="1201"/>
      <c r="U319" s="1201"/>
      <c r="V319" s="1201"/>
      <c r="W319" s="1201"/>
      <c r="X319" s="1201"/>
      <c r="Y319" s="1201"/>
      <c r="Z319" s="1201"/>
    </row>
    <row r="320" spans="2:26">
      <c r="B320" s="1226"/>
      <c r="C320" s="1225"/>
      <c r="D320" s="1225"/>
      <c r="E320" s="1225"/>
      <c r="F320" s="1225"/>
      <c r="G320" s="1225"/>
      <c r="H320" s="1201"/>
      <c r="I320" s="1201"/>
      <c r="J320" s="1201"/>
      <c r="K320" s="1201"/>
      <c r="L320" s="1201"/>
      <c r="M320" s="1201"/>
      <c r="N320" s="1201"/>
      <c r="O320" s="1201"/>
      <c r="P320" s="1201"/>
      <c r="Q320" s="1201"/>
      <c r="R320" s="1201"/>
      <c r="S320" s="1201"/>
      <c r="T320" s="1201"/>
      <c r="U320" s="1201"/>
      <c r="V320" s="1201"/>
      <c r="W320" s="1201"/>
      <c r="X320" s="1201"/>
      <c r="Y320" s="1201"/>
      <c r="Z320" s="1201"/>
    </row>
    <row r="321" spans="2:26">
      <c r="B321" s="1226"/>
      <c r="C321" s="1225"/>
      <c r="D321" s="1225"/>
      <c r="E321" s="1225"/>
      <c r="F321" s="1225"/>
      <c r="G321" s="1225"/>
      <c r="H321" s="1201"/>
      <c r="I321" s="1201"/>
      <c r="J321" s="1201"/>
      <c r="K321" s="1201"/>
      <c r="L321" s="1201"/>
      <c r="M321" s="1201"/>
      <c r="N321" s="1201"/>
      <c r="O321" s="1201"/>
      <c r="P321" s="1201"/>
      <c r="Q321" s="1201"/>
      <c r="R321" s="1201"/>
      <c r="S321" s="1201"/>
      <c r="T321" s="1201"/>
      <c r="U321" s="1201"/>
      <c r="V321" s="1201"/>
      <c r="W321" s="1201"/>
      <c r="X321" s="1201"/>
      <c r="Y321" s="1201"/>
      <c r="Z321" s="1201"/>
    </row>
    <row r="322" spans="2:26">
      <c r="B322" s="1226"/>
      <c r="C322" s="1225"/>
      <c r="D322" s="1225"/>
      <c r="E322" s="1225"/>
      <c r="F322" s="1225"/>
      <c r="G322" s="1225"/>
      <c r="H322" s="1201"/>
      <c r="I322" s="1201"/>
      <c r="J322" s="1201"/>
      <c r="K322" s="1201"/>
      <c r="L322" s="1201"/>
      <c r="M322" s="1201"/>
      <c r="N322" s="1201"/>
      <c r="O322" s="1201"/>
      <c r="P322" s="1201"/>
      <c r="Q322" s="1201"/>
      <c r="R322" s="1201"/>
      <c r="S322" s="1201"/>
      <c r="T322" s="1201"/>
      <c r="U322" s="1201"/>
      <c r="V322" s="1201"/>
      <c r="W322" s="1201"/>
      <c r="X322" s="1201"/>
      <c r="Y322" s="1201"/>
      <c r="Z322" s="1201"/>
    </row>
    <row r="323" spans="2:26">
      <c r="B323" s="1226"/>
      <c r="C323" s="1225"/>
      <c r="D323" s="1225"/>
      <c r="E323" s="1225"/>
      <c r="F323" s="1225"/>
      <c r="G323" s="1225"/>
      <c r="H323" s="1201"/>
      <c r="I323" s="1201"/>
      <c r="J323" s="1201"/>
      <c r="K323" s="1201"/>
      <c r="L323" s="1201"/>
      <c r="M323" s="1201"/>
      <c r="N323" s="1201"/>
      <c r="O323" s="1201"/>
      <c r="P323" s="1201"/>
      <c r="Q323" s="1201"/>
      <c r="R323" s="1201"/>
      <c r="S323" s="1201"/>
      <c r="T323" s="1201"/>
      <c r="U323" s="1201"/>
      <c r="V323" s="1201"/>
      <c r="W323" s="1201"/>
      <c r="X323" s="1201"/>
      <c r="Y323" s="1201"/>
      <c r="Z323" s="1201"/>
    </row>
    <row r="324" spans="2:26">
      <c r="B324" s="1226"/>
      <c r="C324" s="1225"/>
      <c r="D324" s="1225"/>
      <c r="E324" s="1225"/>
      <c r="F324" s="1225"/>
      <c r="G324" s="1225"/>
      <c r="H324" s="1201"/>
      <c r="I324" s="1201"/>
      <c r="J324" s="1201"/>
      <c r="K324" s="1201"/>
      <c r="L324" s="1201"/>
      <c r="M324" s="1201"/>
      <c r="N324" s="1201"/>
      <c r="O324" s="1201"/>
      <c r="P324" s="1201"/>
      <c r="Q324" s="1201"/>
      <c r="R324" s="1201"/>
      <c r="S324" s="1201"/>
      <c r="T324" s="1201"/>
      <c r="U324" s="1201"/>
      <c r="V324" s="1201"/>
      <c r="W324" s="1201"/>
      <c r="X324" s="1201"/>
      <c r="Y324" s="1201"/>
      <c r="Z324" s="1201"/>
    </row>
    <row r="325" spans="2:26">
      <c r="B325" s="1226"/>
      <c r="C325" s="1225"/>
      <c r="D325" s="1225"/>
      <c r="E325" s="1225"/>
      <c r="F325" s="1225"/>
      <c r="G325" s="1225"/>
      <c r="H325" s="1201"/>
      <c r="I325" s="1201"/>
      <c r="J325" s="1201"/>
      <c r="K325" s="1201"/>
      <c r="L325" s="1201"/>
      <c r="M325" s="1201"/>
      <c r="N325" s="1201"/>
      <c r="O325" s="1201"/>
      <c r="P325" s="1201"/>
      <c r="Q325" s="1201"/>
      <c r="R325" s="1201"/>
      <c r="S325" s="1201"/>
      <c r="T325" s="1201"/>
      <c r="U325" s="1201"/>
      <c r="V325" s="1201"/>
      <c r="W325" s="1201"/>
      <c r="X325" s="1201"/>
      <c r="Y325" s="1201"/>
      <c r="Z325" s="1201"/>
    </row>
    <row r="326" spans="2:26">
      <c r="B326" s="1226"/>
      <c r="C326" s="1225"/>
      <c r="D326" s="1225"/>
      <c r="E326" s="1225"/>
      <c r="F326" s="1225"/>
      <c r="G326" s="1225"/>
      <c r="H326" s="1201"/>
      <c r="I326" s="1201"/>
      <c r="J326" s="1201"/>
      <c r="K326" s="1201"/>
      <c r="L326" s="1201"/>
      <c r="M326" s="1201"/>
      <c r="N326" s="1201"/>
      <c r="O326" s="1201"/>
      <c r="P326" s="1201"/>
      <c r="Q326" s="1201"/>
      <c r="R326" s="1201"/>
      <c r="S326" s="1201"/>
      <c r="T326" s="1201"/>
      <c r="U326" s="1201"/>
      <c r="V326" s="1201"/>
      <c r="W326" s="1201"/>
      <c r="X326" s="1201"/>
      <c r="Y326" s="1201"/>
      <c r="Z326" s="1201"/>
    </row>
    <row r="327" spans="2:26">
      <c r="B327" s="1226"/>
      <c r="C327" s="1225"/>
      <c r="D327" s="1225"/>
      <c r="E327" s="1225"/>
      <c r="F327" s="1225"/>
      <c r="G327" s="1225"/>
      <c r="H327" s="1201"/>
      <c r="I327" s="1201"/>
      <c r="J327" s="1201"/>
      <c r="K327" s="1201"/>
      <c r="L327" s="1201"/>
      <c r="M327" s="1201"/>
      <c r="N327" s="1201"/>
      <c r="O327" s="1201"/>
      <c r="P327" s="1201"/>
      <c r="Q327" s="1201"/>
      <c r="R327" s="1201"/>
      <c r="S327" s="1201"/>
      <c r="T327" s="1201"/>
      <c r="U327" s="1201"/>
      <c r="V327" s="1201"/>
      <c r="W327" s="1201"/>
      <c r="X327" s="1201"/>
      <c r="Y327" s="1201"/>
      <c r="Z327" s="1201"/>
    </row>
    <row r="328" spans="2:26">
      <c r="B328" s="1226"/>
      <c r="C328" s="1225"/>
      <c r="D328" s="1225"/>
      <c r="E328" s="1225"/>
      <c r="F328" s="1225"/>
      <c r="G328" s="1225"/>
      <c r="H328" s="1201"/>
      <c r="I328" s="1201"/>
      <c r="J328" s="1201"/>
      <c r="K328" s="1201"/>
      <c r="L328" s="1201"/>
      <c r="M328" s="1201"/>
      <c r="N328" s="1201"/>
      <c r="O328" s="1201"/>
      <c r="P328" s="1201"/>
      <c r="Q328" s="1201"/>
      <c r="R328" s="1201"/>
      <c r="S328" s="1201"/>
      <c r="T328" s="1201"/>
      <c r="U328" s="1201"/>
      <c r="V328" s="1201"/>
      <c r="W328" s="1201"/>
      <c r="X328" s="1201"/>
      <c r="Y328" s="1201"/>
      <c r="Z328" s="1201"/>
    </row>
    <row r="329" spans="2:26">
      <c r="B329" s="1226"/>
      <c r="C329" s="1225"/>
      <c r="D329" s="1225"/>
      <c r="E329" s="1225"/>
      <c r="F329" s="1225"/>
      <c r="G329" s="1225"/>
      <c r="H329" s="1201"/>
      <c r="I329" s="1201"/>
      <c r="J329" s="1201"/>
      <c r="K329" s="1201"/>
      <c r="L329" s="1201"/>
      <c r="M329" s="1201"/>
      <c r="N329" s="1201"/>
      <c r="O329" s="1201"/>
      <c r="P329" s="1201"/>
      <c r="Q329" s="1201"/>
      <c r="R329" s="1201"/>
      <c r="S329" s="1201"/>
      <c r="T329" s="1201"/>
      <c r="U329" s="1201"/>
      <c r="V329" s="1201"/>
      <c r="W329" s="1201"/>
      <c r="X329" s="1201"/>
      <c r="Y329" s="1201"/>
      <c r="Z329" s="1201"/>
    </row>
    <row r="330" spans="2:26">
      <c r="B330" s="1226"/>
      <c r="C330" s="1225"/>
      <c r="D330" s="1225"/>
      <c r="E330" s="1225"/>
      <c r="F330" s="1225"/>
      <c r="G330" s="1225"/>
      <c r="H330" s="1201"/>
      <c r="I330" s="1201"/>
      <c r="J330" s="1201"/>
      <c r="K330" s="1201"/>
      <c r="L330" s="1201"/>
      <c r="M330" s="1201"/>
      <c r="N330" s="1201"/>
      <c r="O330" s="1201"/>
      <c r="P330" s="1201"/>
      <c r="Q330" s="1201"/>
      <c r="R330" s="1201"/>
      <c r="S330" s="1201"/>
      <c r="T330" s="1201"/>
      <c r="U330" s="1201"/>
      <c r="V330" s="1201"/>
      <c r="W330" s="1201"/>
      <c r="X330" s="1201"/>
      <c r="Y330" s="1201"/>
      <c r="Z330" s="1201"/>
    </row>
    <row r="331" spans="2:26">
      <c r="B331" s="1226"/>
      <c r="C331" s="1225"/>
      <c r="D331" s="1225"/>
      <c r="E331" s="1225"/>
      <c r="F331" s="1225"/>
      <c r="G331" s="1225"/>
      <c r="H331" s="1201"/>
      <c r="I331" s="1201"/>
      <c r="J331" s="1201"/>
      <c r="K331" s="1201"/>
      <c r="L331" s="1201"/>
      <c r="M331" s="1201"/>
      <c r="N331" s="1201"/>
      <c r="O331" s="1201"/>
      <c r="P331" s="1201"/>
      <c r="Q331" s="1201"/>
      <c r="R331" s="1201"/>
      <c r="S331" s="1201"/>
      <c r="T331" s="1201"/>
      <c r="U331" s="1201"/>
      <c r="V331" s="1201"/>
      <c r="W331" s="1201"/>
      <c r="X331" s="1201"/>
      <c r="Y331" s="1201"/>
      <c r="Z331" s="1201"/>
    </row>
    <row r="332" spans="2:26">
      <c r="B332" s="1226"/>
      <c r="C332" s="1225"/>
      <c r="D332" s="1225"/>
      <c r="E332" s="1225"/>
      <c r="F332" s="1225"/>
      <c r="G332" s="1225"/>
      <c r="H332" s="1201"/>
      <c r="I332" s="1201"/>
      <c r="J332" s="1201"/>
      <c r="K332" s="1201"/>
      <c r="L332" s="1201"/>
      <c r="M332" s="1201"/>
      <c r="N332" s="1201"/>
      <c r="O332" s="1201"/>
      <c r="P332" s="1201"/>
      <c r="Q332" s="1201"/>
      <c r="R332" s="1201"/>
      <c r="S332" s="1201"/>
      <c r="T332" s="1201"/>
      <c r="U332" s="1201"/>
      <c r="V332" s="1201"/>
      <c r="W332" s="1201"/>
      <c r="X332" s="1201"/>
      <c r="Y332" s="1201"/>
      <c r="Z332" s="1201"/>
    </row>
    <row r="333" spans="2:26">
      <c r="B333" s="1226"/>
      <c r="C333" s="1225"/>
      <c r="D333" s="1225"/>
      <c r="E333" s="1225"/>
      <c r="F333" s="1225"/>
      <c r="G333" s="1225"/>
      <c r="H333" s="1201"/>
      <c r="I333" s="1201"/>
      <c r="J333" s="1201"/>
      <c r="K333" s="1201"/>
      <c r="L333" s="1201"/>
      <c r="M333" s="1201"/>
      <c r="N333" s="1201"/>
      <c r="O333" s="1201"/>
      <c r="P333" s="1201"/>
      <c r="Q333" s="1201"/>
      <c r="R333" s="1201"/>
      <c r="S333" s="1201"/>
      <c r="T333" s="1201"/>
      <c r="U333" s="1201"/>
      <c r="V333" s="1201"/>
      <c r="W333" s="1201"/>
      <c r="X333" s="1201"/>
      <c r="Y333" s="1201"/>
      <c r="Z333" s="1201"/>
    </row>
    <row r="334" spans="2:26">
      <c r="B334" s="1226"/>
      <c r="C334" s="1225"/>
      <c r="D334" s="1225"/>
      <c r="E334" s="1225"/>
      <c r="F334" s="1225"/>
      <c r="G334" s="1225"/>
      <c r="H334" s="1201"/>
      <c r="I334" s="1201"/>
      <c r="J334" s="1201"/>
      <c r="K334" s="1201"/>
      <c r="L334" s="1201"/>
      <c r="M334" s="1201"/>
      <c r="N334" s="1201"/>
      <c r="O334" s="1201"/>
      <c r="P334" s="1201"/>
      <c r="Q334" s="1201"/>
      <c r="R334" s="1201"/>
      <c r="S334" s="1201"/>
      <c r="T334" s="1201"/>
      <c r="U334" s="1201"/>
      <c r="V334" s="1201"/>
      <c r="W334" s="1201"/>
      <c r="X334" s="1201"/>
      <c r="Y334" s="1201"/>
      <c r="Z334" s="1201"/>
    </row>
    <row r="335" spans="2:26">
      <c r="B335" s="1226"/>
      <c r="C335" s="1225"/>
      <c r="D335" s="1225"/>
      <c r="E335" s="1225"/>
      <c r="F335" s="1225"/>
      <c r="G335" s="1225"/>
      <c r="H335" s="1201"/>
      <c r="I335" s="1201" t="s">
        <v>228</v>
      </c>
      <c r="J335" s="1201"/>
      <c r="K335" s="1201"/>
      <c r="L335" s="1201"/>
      <c r="M335" s="1201"/>
      <c r="N335" s="1201"/>
      <c r="O335" s="1201"/>
      <c r="P335" s="1201"/>
      <c r="Q335" s="1201"/>
      <c r="R335" s="1201"/>
      <c r="S335" s="1201"/>
      <c r="T335" s="1201"/>
      <c r="U335" s="1201"/>
      <c r="V335" s="1201"/>
      <c r="W335" s="1201"/>
      <c r="X335" s="1201"/>
      <c r="Y335" s="1201"/>
      <c r="Z335" s="1201"/>
    </row>
    <row r="336" spans="2:26">
      <c r="B336" s="1226"/>
      <c r="C336" s="1225"/>
      <c r="D336" s="1225"/>
      <c r="E336" s="1225"/>
      <c r="F336" s="1225"/>
      <c r="G336" s="1225"/>
      <c r="H336" s="1201"/>
      <c r="I336" s="1201" t="s">
        <v>241</v>
      </c>
      <c r="J336" s="1201"/>
      <c r="K336" s="1201"/>
      <c r="L336" s="1201"/>
      <c r="M336" s="1201"/>
      <c r="N336" s="1201"/>
      <c r="O336" s="1201"/>
      <c r="P336" s="1201"/>
      <c r="Q336" s="1201"/>
      <c r="R336" s="1201"/>
      <c r="S336" s="1201"/>
      <c r="T336" s="1201"/>
      <c r="U336" s="1201"/>
      <c r="V336" s="1201"/>
      <c r="W336" s="1201"/>
      <c r="X336" s="1201"/>
      <c r="Y336" s="1201"/>
      <c r="Z336" s="1201"/>
    </row>
    <row r="337" spans="2:26">
      <c r="B337" s="1226"/>
      <c r="C337" s="1225"/>
      <c r="D337" s="1225"/>
      <c r="E337" s="1225"/>
      <c r="F337" s="1225"/>
      <c r="G337" s="1225"/>
      <c r="H337" s="1201"/>
      <c r="I337" s="1201"/>
      <c r="J337" s="1201"/>
      <c r="K337" s="1201"/>
      <c r="L337" s="1201"/>
      <c r="M337" s="1201"/>
      <c r="N337" s="1201"/>
      <c r="O337" s="1201"/>
      <c r="P337" s="1201"/>
      <c r="Q337" s="1201"/>
      <c r="R337" s="1201"/>
      <c r="S337" s="1201"/>
      <c r="T337" s="1201"/>
      <c r="U337" s="1201"/>
      <c r="V337" s="1201"/>
      <c r="W337" s="1201"/>
      <c r="X337" s="1201"/>
      <c r="Y337" s="1201"/>
      <c r="Z337" s="1201"/>
    </row>
    <row r="338" spans="2:26">
      <c r="B338" s="1226"/>
      <c r="C338" s="1225"/>
      <c r="D338" s="1225"/>
      <c r="E338" s="1225"/>
      <c r="F338" s="1225"/>
      <c r="G338" s="1225"/>
      <c r="H338" s="1201"/>
      <c r="I338" s="1201"/>
      <c r="J338" s="1201"/>
      <c r="K338" s="1201"/>
      <c r="L338" s="1201"/>
      <c r="M338" s="1201"/>
      <c r="N338" s="1201"/>
      <c r="O338" s="1201"/>
      <c r="P338" s="1201"/>
      <c r="Q338" s="1201"/>
      <c r="R338" s="1201"/>
      <c r="S338" s="1201"/>
      <c r="T338" s="1201"/>
      <c r="U338" s="1201"/>
      <c r="V338" s="1201"/>
      <c r="W338" s="1201"/>
      <c r="X338" s="1201"/>
      <c r="Y338" s="1201"/>
      <c r="Z338" s="1201"/>
    </row>
    <row r="339" spans="2:26">
      <c r="B339" s="1226"/>
      <c r="C339" s="1225"/>
      <c r="D339" s="1225"/>
      <c r="E339" s="1225"/>
      <c r="F339" s="1225"/>
      <c r="G339" s="1225"/>
      <c r="H339" s="1201"/>
      <c r="I339" s="1201"/>
      <c r="J339" s="1201"/>
      <c r="K339" s="1201"/>
      <c r="L339" s="1201"/>
      <c r="M339" s="1201"/>
      <c r="N339" s="1201"/>
      <c r="O339" s="1201"/>
      <c r="P339" s="1201"/>
      <c r="Q339" s="1201"/>
      <c r="R339" s="1201"/>
      <c r="S339" s="1201"/>
      <c r="T339" s="1201"/>
      <c r="U339" s="1201"/>
      <c r="V339" s="1201"/>
      <c r="W339" s="1201"/>
      <c r="X339" s="1201"/>
      <c r="Y339" s="1201"/>
      <c r="Z339" s="1201"/>
    </row>
    <row r="340" spans="2:26">
      <c r="B340" s="1226"/>
      <c r="C340" s="1225"/>
      <c r="D340" s="1225"/>
      <c r="E340" s="1225"/>
      <c r="F340" s="1225"/>
      <c r="G340" s="1225"/>
      <c r="H340" s="1201"/>
      <c r="I340" s="1201"/>
      <c r="J340" s="1201"/>
      <c r="K340" s="1201"/>
      <c r="L340" s="1201"/>
      <c r="M340" s="1201"/>
      <c r="N340" s="1201"/>
      <c r="O340" s="1201"/>
      <c r="P340" s="1201"/>
      <c r="Q340" s="1201"/>
      <c r="R340" s="1201"/>
      <c r="S340" s="1201"/>
      <c r="T340" s="1201"/>
      <c r="U340" s="1201"/>
      <c r="V340" s="1201"/>
      <c r="W340" s="1201"/>
      <c r="X340" s="1201"/>
      <c r="Y340" s="1201"/>
      <c r="Z340" s="1201"/>
    </row>
    <row r="341" spans="2:26">
      <c r="B341" s="1226"/>
      <c r="C341" s="1225"/>
      <c r="D341" s="1225"/>
      <c r="E341" s="1225"/>
      <c r="F341" s="1225"/>
      <c r="G341" s="1225"/>
      <c r="H341" s="1201"/>
      <c r="I341" s="1201"/>
      <c r="J341" s="1201"/>
      <c r="K341" s="1201"/>
      <c r="L341" s="1201"/>
      <c r="M341" s="1201"/>
      <c r="N341" s="1201"/>
      <c r="O341" s="1201"/>
      <c r="P341" s="1201"/>
      <c r="Q341" s="1201"/>
      <c r="R341" s="1201"/>
      <c r="S341" s="1201"/>
      <c r="T341" s="1201"/>
      <c r="U341" s="1201"/>
      <c r="V341" s="1201"/>
      <c r="W341" s="1201"/>
      <c r="X341" s="1201"/>
      <c r="Y341" s="1201"/>
      <c r="Z341" s="1201"/>
    </row>
    <row r="342" spans="2:26">
      <c r="B342" s="1226"/>
      <c r="C342" s="1225"/>
      <c r="D342" s="1225"/>
      <c r="E342" s="1225"/>
      <c r="F342" s="1225"/>
      <c r="G342" s="1225"/>
      <c r="H342" s="1201"/>
      <c r="I342" s="1201"/>
      <c r="J342" s="1201"/>
      <c r="K342" s="1201"/>
      <c r="L342" s="1201"/>
      <c r="M342" s="1201"/>
      <c r="N342" s="1201"/>
      <c r="O342" s="1201"/>
      <c r="P342" s="1201"/>
      <c r="Q342" s="1201"/>
      <c r="R342" s="1201"/>
      <c r="S342" s="1201"/>
      <c r="T342" s="1201"/>
      <c r="U342" s="1201"/>
      <c r="V342" s="1201"/>
      <c r="W342" s="1201"/>
      <c r="X342" s="1201"/>
      <c r="Y342" s="1201"/>
      <c r="Z342" s="1201"/>
    </row>
    <row r="343" spans="2:26">
      <c r="B343" s="1226"/>
      <c r="C343" s="1225"/>
      <c r="D343" s="1225"/>
      <c r="E343" s="1225"/>
      <c r="F343" s="1225"/>
      <c r="G343" s="1225"/>
      <c r="H343" s="1201"/>
      <c r="I343" s="1201"/>
      <c r="J343" s="1201"/>
      <c r="K343" s="1201"/>
      <c r="L343" s="1201"/>
      <c r="M343" s="1201"/>
      <c r="N343" s="1201"/>
      <c r="O343" s="1201"/>
      <c r="P343" s="1201"/>
      <c r="Q343" s="1201"/>
      <c r="R343" s="1201"/>
      <c r="S343" s="1201"/>
      <c r="T343" s="1201"/>
      <c r="U343" s="1201"/>
      <c r="V343" s="1201"/>
      <c r="W343" s="1201"/>
      <c r="X343" s="1201"/>
      <c r="Y343" s="1201"/>
      <c r="Z343" s="1201"/>
    </row>
    <row r="344" spans="2:26">
      <c r="B344" s="1226"/>
      <c r="C344" s="1225"/>
      <c r="D344" s="1225"/>
      <c r="E344" s="1225"/>
      <c r="F344" s="1225"/>
      <c r="G344" s="1225"/>
      <c r="H344" s="1201"/>
      <c r="I344" s="1201"/>
      <c r="J344" s="1201"/>
      <c r="K344" s="1201"/>
      <c r="L344" s="1201"/>
      <c r="M344" s="1201"/>
      <c r="N344" s="1201"/>
      <c r="O344" s="1201"/>
      <c r="P344" s="1201"/>
      <c r="Q344" s="1201"/>
      <c r="R344" s="1201"/>
      <c r="S344" s="1201"/>
      <c r="T344" s="1201"/>
      <c r="U344" s="1201"/>
      <c r="V344" s="1201"/>
      <c r="W344" s="1201"/>
      <c r="X344" s="1201"/>
      <c r="Y344" s="1201"/>
      <c r="Z344" s="1201"/>
    </row>
    <row r="345" spans="2:26">
      <c r="B345" s="1226"/>
      <c r="C345" s="1225"/>
      <c r="D345" s="1225"/>
      <c r="E345" s="1225"/>
      <c r="F345" s="1225"/>
      <c r="G345" s="1225"/>
      <c r="H345" s="1201"/>
      <c r="I345" s="1201" t="s">
        <v>230</v>
      </c>
      <c r="J345" s="1201"/>
      <c r="K345" s="1201"/>
      <c r="L345" s="1201"/>
      <c r="M345" s="1201"/>
      <c r="N345" s="1201"/>
      <c r="O345" s="1201"/>
      <c r="P345" s="1201"/>
      <c r="Q345" s="1201"/>
      <c r="R345" s="1201"/>
      <c r="S345" s="1201"/>
      <c r="T345" s="1201"/>
      <c r="U345" s="1201"/>
      <c r="V345" s="1201"/>
      <c r="W345" s="1201"/>
      <c r="X345" s="1201"/>
      <c r="Y345" s="1201"/>
      <c r="Z345" s="1201"/>
    </row>
    <row r="346" spans="2:26">
      <c r="B346" s="1226"/>
      <c r="C346" s="1225"/>
      <c r="D346" s="1225"/>
      <c r="E346" s="1225"/>
      <c r="F346" s="1225"/>
      <c r="G346" s="1225"/>
      <c r="H346" s="1201"/>
      <c r="I346" s="1201"/>
      <c r="J346" s="1201"/>
      <c r="K346" s="1201"/>
      <c r="L346" s="1201"/>
      <c r="M346" s="1201"/>
      <c r="N346" s="1201"/>
      <c r="O346" s="1201"/>
      <c r="P346" s="1201"/>
      <c r="Q346" s="1201"/>
      <c r="R346" s="1201"/>
      <c r="S346" s="1201"/>
      <c r="T346" s="1201"/>
      <c r="U346" s="1201"/>
      <c r="V346" s="1201"/>
      <c r="W346" s="1201"/>
      <c r="X346" s="1201"/>
      <c r="Y346" s="1201"/>
      <c r="Z346" s="1201"/>
    </row>
    <row r="347" spans="2:26">
      <c r="B347" s="1226"/>
      <c r="C347" s="1225"/>
      <c r="D347" s="1225"/>
      <c r="E347" s="1225"/>
      <c r="F347" s="1225"/>
      <c r="G347" s="1225"/>
      <c r="H347" s="1201"/>
      <c r="I347" s="1201" t="s">
        <v>228</v>
      </c>
      <c r="J347" s="1201"/>
      <c r="K347" s="1201"/>
      <c r="L347" s="1201"/>
      <c r="M347" s="1201"/>
      <c r="N347" s="1201"/>
      <c r="O347" s="1201"/>
      <c r="P347" s="1201"/>
      <c r="Q347" s="1201"/>
      <c r="R347" s="1201"/>
      <c r="S347" s="1201"/>
      <c r="T347" s="1201"/>
      <c r="U347" s="1201"/>
      <c r="V347" s="1201"/>
      <c r="W347" s="1201"/>
      <c r="X347" s="1201"/>
      <c r="Y347" s="1201"/>
      <c r="Z347" s="1201"/>
    </row>
    <row r="348" spans="2:26">
      <c r="B348" s="1226"/>
      <c r="C348" s="1225"/>
      <c r="D348" s="1225"/>
      <c r="E348" s="1225"/>
      <c r="F348" s="1225"/>
      <c r="G348" s="1225"/>
      <c r="H348" s="1201"/>
      <c r="I348" s="1201" t="s">
        <v>241</v>
      </c>
      <c r="J348" s="1201"/>
      <c r="K348" s="1201"/>
      <c r="L348" s="1201"/>
      <c r="M348" s="1201"/>
      <c r="N348" s="1201"/>
      <c r="O348" s="1201"/>
      <c r="P348" s="1201"/>
      <c r="Q348" s="1201"/>
      <c r="R348" s="1201"/>
      <c r="S348" s="1201"/>
      <c r="T348" s="1201"/>
      <c r="U348" s="1201"/>
      <c r="V348" s="1201"/>
      <c r="W348" s="1201"/>
      <c r="X348" s="1201"/>
      <c r="Y348" s="1201"/>
      <c r="Z348" s="1201"/>
    </row>
    <row r="349" spans="2:26">
      <c r="B349" s="1226"/>
      <c r="C349" s="1225"/>
      <c r="D349" s="1225"/>
      <c r="E349" s="1225"/>
      <c r="F349" s="1225"/>
      <c r="G349" s="1225"/>
      <c r="H349" s="1201"/>
      <c r="I349" s="1201"/>
      <c r="J349" s="1201"/>
      <c r="K349" s="1201"/>
      <c r="L349" s="1201"/>
      <c r="M349" s="1201"/>
      <c r="N349" s="1201"/>
      <c r="O349" s="1201"/>
      <c r="P349" s="1201"/>
      <c r="Q349" s="1201"/>
      <c r="R349" s="1201"/>
      <c r="S349" s="1201"/>
      <c r="T349" s="1201"/>
      <c r="U349" s="1201"/>
      <c r="V349" s="1201"/>
      <c r="W349" s="1201"/>
      <c r="X349" s="1201"/>
      <c r="Y349" s="1201"/>
      <c r="Z349" s="1201"/>
    </row>
    <row r="350" spans="2:26">
      <c r="B350" s="1226"/>
      <c r="C350" s="1225"/>
      <c r="D350" s="1225"/>
      <c r="E350" s="1225"/>
      <c r="F350" s="1225"/>
      <c r="G350" s="1225"/>
      <c r="H350" s="1201"/>
      <c r="I350" s="1201"/>
      <c r="J350" s="1201"/>
      <c r="K350" s="1201"/>
      <c r="L350" s="1201"/>
      <c r="M350" s="1201"/>
      <c r="N350" s="1201"/>
      <c r="O350" s="1201"/>
      <c r="P350" s="1201"/>
      <c r="Q350" s="1201"/>
      <c r="R350" s="1201"/>
      <c r="S350" s="1201"/>
      <c r="T350" s="1201"/>
      <c r="U350" s="1201"/>
      <c r="V350" s="1201"/>
      <c r="W350" s="1201"/>
      <c r="X350" s="1201"/>
      <c r="Y350" s="1201"/>
      <c r="Z350" s="1201"/>
    </row>
    <row r="351" spans="2:26">
      <c r="B351" s="1226"/>
      <c r="C351" s="1225"/>
      <c r="D351" s="1225"/>
      <c r="E351" s="1225"/>
      <c r="F351" s="1225"/>
      <c r="G351" s="1225"/>
      <c r="H351" s="1201"/>
      <c r="I351" s="1201"/>
      <c r="J351" s="1201"/>
      <c r="K351" s="1201"/>
      <c r="L351" s="1201"/>
      <c r="M351" s="1201"/>
      <c r="N351" s="1201"/>
      <c r="O351" s="1201"/>
      <c r="P351" s="1201"/>
      <c r="Q351" s="1201"/>
      <c r="R351" s="1201"/>
      <c r="S351" s="1201"/>
      <c r="T351" s="1201"/>
      <c r="U351" s="1201"/>
      <c r="V351" s="1201"/>
      <c r="W351" s="1201"/>
      <c r="X351" s="1201"/>
      <c r="Y351" s="1201"/>
      <c r="Z351" s="1201"/>
    </row>
    <row r="352" spans="2:26">
      <c r="B352" s="1226"/>
      <c r="C352" s="1225"/>
      <c r="D352" s="1225"/>
      <c r="E352" s="1225"/>
      <c r="F352" s="1225"/>
      <c r="G352" s="1225"/>
      <c r="H352" s="1201"/>
      <c r="I352" s="1201"/>
      <c r="J352" s="1201"/>
      <c r="K352" s="1201"/>
      <c r="L352" s="1201"/>
      <c r="M352" s="1201"/>
      <c r="N352" s="1201"/>
      <c r="O352" s="1201"/>
      <c r="P352" s="1201"/>
      <c r="Q352" s="1201"/>
      <c r="R352" s="1201"/>
      <c r="S352" s="1201"/>
      <c r="T352" s="1201"/>
      <c r="U352" s="1201"/>
      <c r="V352" s="1201"/>
      <c r="W352" s="1201"/>
      <c r="X352" s="1201"/>
      <c r="Y352" s="1201"/>
      <c r="Z352" s="1201"/>
    </row>
    <row r="353" spans="2:26">
      <c r="B353" s="1226"/>
      <c r="C353" s="1225"/>
      <c r="D353" s="1225"/>
      <c r="E353" s="1225"/>
      <c r="F353" s="1225"/>
      <c r="G353" s="1225"/>
      <c r="H353" s="1201"/>
      <c r="I353" s="1201"/>
      <c r="J353" s="1201"/>
      <c r="K353" s="1201"/>
      <c r="L353" s="1201"/>
      <c r="M353" s="1201"/>
      <c r="N353" s="1201"/>
      <c r="O353" s="1201"/>
      <c r="P353" s="1201"/>
      <c r="Q353" s="1201"/>
      <c r="R353" s="1201"/>
      <c r="S353" s="1201"/>
      <c r="T353" s="1201"/>
      <c r="U353" s="1201"/>
      <c r="V353" s="1201"/>
      <c r="W353" s="1201"/>
      <c r="X353" s="1201"/>
      <c r="Y353" s="1201"/>
      <c r="Z353" s="1201"/>
    </row>
    <row r="354" spans="2:26">
      <c r="B354" s="1226"/>
      <c r="C354" s="1225"/>
      <c r="D354" s="1225"/>
      <c r="E354" s="1225"/>
      <c r="F354" s="1225"/>
      <c r="G354" s="1225"/>
      <c r="H354" s="1201"/>
      <c r="I354" s="1201"/>
      <c r="J354" s="1201"/>
      <c r="K354" s="1201"/>
      <c r="L354" s="1201"/>
      <c r="M354" s="1201"/>
      <c r="N354" s="1201"/>
      <c r="O354" s="1201"/>
      <c r="P354" s="1201"/>
      <c r="Q354" s="1201"/>
      <c r="R354" s="1201"/>
      <c r="S354" s="1201"/>
      <c r="T354" s="1201"/>
      <c r="U354" s="1201"/>
      <c r="V354" s="1201"/>
      <c r="W354" s="1201"/>
      <c r="X354" s="1201"/>
      <c r="Y354" s="1201"/>
      <c r="Z354" s="1201"/>
    </row>
    <row r="355" spans="2:26">
      <c r="B355" s="1226"/>
      <c r="C355" s="1225"/>
      <c r="D355" s="1225"/>
      <c r="E355" s="1225"/>
      <c r="F355" s="1225"/>
      <c r="G355" s="1225"/>
      <c r="H355" s="1201"/>
      <c r="I355" s="1201"/>
      <c r="J355" s="1201"/>
      <c r="K355" s="1201"/>
      <c r="L355" s="1201"/>
      <c r="M355" s="1201"/>
      <c r="N355" s="1201"/>
      <c r="O355" s="1201"/>
      <c r="P355" s="1201"/>
      <c r="Q355" s="1201"/>
      <c r="R355" s="1201"/>
      <c r="S355" s="1201"/>
      <c r="T355" s="1201"/>
      <c r="U355" s="1201"/>
      <c r="V355" s="1201"/>
      <c r="W355" s="1201"/>
      <c r="X355" s="1201"/>
      <c r="Y355" s="1201"/>
      <c r="Z355" s="1201"/>
    </row>
    <row r="356" spans="2:26">
      <c r="B356" s="1226"/>
      <c r="C356" s="1225"/>
      <c r="D356" s="1225"/>
      <c r="E356" s="1225"/>
      <c r="F356" s="1225"/>
      <c r="G356" s="1225"/>
      <c r="H356" s="1201"/>
      <c r="I356" s="1201"/>
      <c r="J356" s="1201"/>
      <c r="K356" s="1201"/>
      <c r="L356" s="1201"/>
      <c r="M356" s="1201"/>
      <c r="N356" s="1201"/>
      <c r="O356" s="1201"/>
      <c r="P356" s="1201"/>
      <c r="Q356" s="1201"/>
      <c r="R356" s="1201"/>
      <c r="S356" s="1201"/>
      <c r="T356" s="1201"/>
      <c r="U356" s="1201"/>
      <c r="V356" s="1201"/>
      <c r="W356" s="1201"/>
      <c r="X356" s="1201"/>
      <c r="Y356" s="1201"/>
      <c r="Z356" s="1201"/>
    </row>
    <row r="357" spans="2:26">
      <c r="B357" s="1226"/>
      <c r="C357" s="1225"/>
      <c r="D357" s="1225"/>
      <c r="E357" s="1225"/>
      <c r="F357" s="1225"/>
      <c r="G357" s="1225"/>
      <c r="H357" s="1201"/>
      <c r="I357" s="1201"/>
      <c r="J357" s="1201"/>
      <c r="K357" s="1201"/>
      <c r="L357" s="1201"/>
      <c r="M357" s="1201"/>
      <c r="N357" s="1201"/>
      <c r="O357" s="1201"/>
      <c r="P357" s="1201"/>
      <c r="Q357" s="1201"/>
      <c r="R357" s="1201"/>
      <c r="S357" s="1201"/>
      <c r="T357" s="1201"/>
      <c r="U357" s="1201"/>
      <c r="V357" s="1201"/>
      <c r="W357" s="1201"/>
      <c r="X357" s="1201"/>
      <c r="Y357" s="1201"/>
      <c r="Z357" s="1201"/>
    </row>
    <row r="358" spans="2:26">
      <c r="B358" s="1226"/>
      <c r="C358" s="1225"/>
      <c r="D358" s="1225"/>
      <c r="E358" s="1225"/>
      <c r="F358" s="1225"/>
      <c r="G358" s="1225"/>
      <c r="H358" s="1201"/>
      <c r="I358" s="1201"/>
      <c r="J358" s="1201"/>
      <c r="K358" s="1201"/>
      <c r="L358" s="1201"/>
      <c r="M358" s="1201"/>
      <c r="N358" s="1201"/>
      <c r="O358" s="1201"/>
      <c r="P358" s="1201"/>
      <c r="Q358" s="1201"/>
      <c r="R358" s="1201"/>
      <c r="S358" s="1201"/>
      <c r="T358" s="1201"/>
      <c r="U358" s="1201"/>
      <c r="V358" s="1201"/>
      <c r="W358" s="1201"/>
      <c r="X358" s="1201"/>
      <c r="Y358" s="1201"/>
      <c r="Z358" s="1201"/>
    </row>
    <row r="359" spans="2:26">
      <c r="B359" s="1226"/>
      <c r="C359" s="1225"/>
      <c r="D359" s="1225"/>
      <c r="E359" s="1225"/>
      <c r="F359" s="1225"/>
      <c r="G359" s="1225"/>
      <c r="H359" s="1201"/>
      <c r="I359" s="1201" t="s">
        <v>228</v>
      </c>
      <c r="J359" s="1201"/>
      <c r="K359" s="1201"/>
      <c r="L359" s="1201"/>
      <c r="M359" s="1201"/>
      <c r="N359" s="1201"/>
      <c r="O359" s="1201"/>
      <c r="P359" s="1201"/>
      <c r="Q359" s="1201"/>
      <c r="R359" s="1201"/>
      <c r="S359" s="1201"/>
      <c r="T359" s="1201"/>
      <c r="U359" s="1201"/>
      <c r="V359" s="1201"/>
      <c r="W359" s="1201"/>
      <c r="X359" s="1201"/>
      <c r="Y359" s="1201"/>
      <c r="Z359" s="1201"/>
    </row>
    <row r="360" spans="2:26">
      <c r="B360" s="1226"/>
      <c r="C360" s="1225"/>
      <c r="D360" s="1225"/>
      <c r="E360" s="1225"/>
      <c r="F360" s="1225"/>
      <c r="G360" s="1225"/>
      <c r="H360" s="1201"/>
      <c r="I360" s="1201" t="s">
        <v>241</v>
      </c>
      <c r="J360" s="1201"/>
      <c r="K360" s="1201"/>
      <c r="L360" s="1201"/>
      <c r="M360" s="1201"/>
      <c r="N360" s="1201"/>
      <c r="O360" s="1201"/>
      <c r="P360" s="1201"/>
      <c r="Q360" s="1201"/>
      <c r="R360" s="1201"/>
      <c r="S360" s="1201"/>
      <c r="T360" s="1201"/>
      <c r="U360" s="1201"/>
      <c r="V360" s="1201"/>
      <c r="W360" s="1201"/>
      <c r="X360" s="1201"/>
      <c r="Y360" s="1201"/>
      <c r="Z360" s="1201"/>
    </row>
    <row r="361" spans="2:26">
      <c r="B361" s="1226"/>
      <c r="C361" s="1225"/>
      <c r="D361" s="1225"/>
      <c r="E361" s="1225"/>
      <c r="F361" s="1225"/>
      <c r="G361" s="1225"/>
      <c r="H361" s="1201"/>
      <c r="I361" s="1201"/>
      <c r="J361" s="1201"/>
      <c r="K361" s="1201"/>
      <c r="L361" s="1201"/>
      <c r="M361" s="1201"/>
      <c r="N361" s="1201"/>
      <c r="O361" s="1201"/>
      <c r="P361" s="1201"/>
      <c r="Q361" s="1201"/>
      <c r="R361" s="1201"/>
      <c r="S361" s="1201"/>
      <c r="T361" s="1201"/>
      <c r="U361" s="1201"/>
      <c r="V361" s="1201"/>
      <c r="W361" s="1201"/>
      <c r="X361" s="1201"/>
      <c r="Y361" s="1201"/>
      <c r="Z361" s="1201"/>
    </row>
    <row r="362" spans="2:26">
      <c r="B362" s="1226"/>
      <c r="C362" s="1225"/>
      <c r="D362" s="1225"/>
      <c r="E362" s="1225"/>
      <c r="F362" s="1225"/>
      <c r="G362" s="1225"/>
      <c r="H362" s="1201"/>
      <c r="I362" s="1201"/>
      <c r="J362" s="1201"/>
      <c r="K362" s="1201"/>
      <c r="L362" s="1201"/>
      <c r="M362" s="1201"/>
      <c r="N362" s="1201"/>
      <c r="O362" s="1201"/>
      <c r="P362" s="1201"/>
      <c r="Q362" s="1201"/>
      <c r="R362" s="1201"/>
      <c r="S362" s="1201"/>
      <c r="T362" s="1201"/>
      <c r="U362" s="1201"/>
      <c r="V362" s="1201"/>
      <c r="W362" s="1201"/>
      <c r="X362" s="1201"/>
      <c r="Y362" s="1201"/>
      <c r="Z362" s="1201"/>
    </row>
    <row r="363" spans="2:26">
      <c r="B363" s="1226"/>
      <c r="C363" s="1225"/>
      <c r="D363" s="1225"/>
      <c r="E363" s="1225"/>
      <c r="F363" s="1225"/>
      <c r="G363" s="1225"/>
      <c r="H363" s="1201"/>
      <c r="I363" s="1201"/>
      <c r="J363" s="1201"/>
      <c r="K363" s="1201"/>
      <c r="L363" s="1201"/>
      <c r="M363" s="1201"/>
      <c r="N363" s="1201"/>
      <c r="O363" s="1201"/>
      <c r="P363" s="1201"/>
      <c r="Q363" s="1201"/>
      <c r="R363" s="1201"/>
      <c r="S363" s="1201"/>
      <c r="T363" s="1201"/>
      <c r="U363" s="1201"/>
      <c r="V363" s="1201"/>
      <c r="W363" s="1201"/>
      <c r="X363" s="1201"/>
      <c r="Y363" s="1201"/>
      <c r="Z363" s="1201"/>
    </row>
    <row r="364" spans="2:26">
      <c r="B364" s="1226"/>
      <c r="C364" s="1225"/>
      <c r="D364" s="1225"/>
      <c r="E364" s="1225"/>
      <c r="F364" s="1225"/>
      <c r="G364" s="1225"/>
      <c r="H364" s="1201"/>
      <c r="I364" s="1201"/>
      <c r="J364" s="1201"/>
      <c r="K364" s="1201"/>
      <c r="L364" s="1201"/>
      <c r="M364" s="1201"/>
      <c r="N364" s="1201"/>
      <c r="O364" s="1201"/>
      <c r="P364" s="1201"/>
      <c r="Q364" s="1201"/>
      <c r="R364" s="1201"/>
      <c r="S364" s="1201"/>
      <c r="T364" s="1201"/>
      <c r="U364" s="1201"/>
      <c r="V364" s="1201"/>
      <c r="W364" s="1201"/>
      <c r="X364" s="1201"/>
      <c r="Y364" s="1201"/>
      <c r="Z364" s="1201"/>
    </row>
    <row r="365" spans="2:26">
      <c r="B365" s="1226"/>
      <c r="C365" s="1225"/>
      <c r="D365" s="1225"/>
      <c r="E365" s="1225"/>
      <c r="F365" s="1225"/>
      <c r="G365" s="1225"/>
      <c r="H365" s="1201"/>
      <c r="I365" s="1201"/>
      <c r="J365" s="1201"/>
      <c r="K365" s="1201"/>
      <c r="L365" s="1201"/>
      <c r="M365" s="1201"/>
      <c r="N365" s="1201"/>
      <c r="O365" s="1201"/>
      <c r="P365" s="1201"/>
      <c r="Q365" s="1201"/>
      <c r="R365" s="1201"/>
      <c r="S365" s="1201"/>
      <c r="T365" s="1201"/>
      <c r="U365" s="1201"/>
      <c r="V365" s="1201"/>
      <c r="W365" s="1201"/>
      <c r="X365" s="1201"/>
      <c r="Y365" s="1201"/>
      <c r="Z365" s="1201"/>
    </row>
    <row r="366" spans="2:26">
      <c r="B366" s="1226"/>
      <c r="C366" s="1225"/>
      <c r="D366" s="1225"/>
      <c r="E366" s="1225"/>
      <c r="F366" s="1225"/>
      <c r="G366" s="1225"/>
      <c r="H366" s="1201"/>
      <c r="I366" s="1201"/>
      <c r="J366" s="1201"/>
      <c r="K366" s="1201"/>
      <c r="L366" s="1201"/>
      <c r="M366" s="1201"/>
      <c r="N366" s="1201"/>
      <c r="O366" s="1201"/>
      <c r="P366" s="1201"/>
      <c r="Q366" s="1201"/>
      <c r="R366" s="1201"/>
      <c r="S366" s="1201"/>
      <c r="T366" s="1201"/>
      <c r="U366" s="1201"/>
      <c r="V366" s="1201"/>
      <c r="W366" s="1201"/>
      <c r="X366" s="1201"/>
      <c r="Y366" s="1201"/>
      <c r="Z366" s="1201"/>
    </row>
    <row r="367" spans="2:26">
      <c r="B367" s="1226"/>
      <c r="C367" s="1225"/>
      <c r="D367" s="1225"/>
      <c r="E367" s="1225"/>
      <c r="F367" s="1225"/>
      <c r="G367" s="1225"/>
      <c r="H367" s="1201"/>
      <c r="I367" s="1201"/>
      <c r="J367" s="1201"/>
      <c r="K367" s="1201"/>
      <c r="L367" s="1201"/>
      <c r="M367" s="1201"/>
      <c r="N367" s="1201"/>
      <c r="O367" s="1201"/>
      <c r="P367" s="1201"/>
      <c r="Q367" s="1201"/>
      <c r="R367" s="1201"/>
      <c r="S367" s="1201"/>
      <c r="T367" s="1201"/>
      <c r="U367" s="1201"/>
      <c r="V367" s="1201"/>
      <c r="W367" s="1201"/>
      <c r="X367" s="1201"/>
      <c r="Y367" s="1201"/>
      <c r="Z367" s="1201"/>
    </row>
    <row r="368" spans="2:26">
      <c r="B368" s="1226"/>
      <c r="C368" s="1225"/>
      <c r="D368" s="1225"/>
      <c r="E368" s="1225"/>
      <c r="F368" s="1225"/>
      <c r="G368" s="1225"/>
      <c r="H368" s="1201"/>
      <c r="I368" s="1201"/>
      <c r="J368" s="1201"/>
      <c r="K368" s="1201"/>
      <c r="L368" s="1201"/>
      <c r="M368" s="1201"/>
      <c r="N368" s="1201"/>
      <c r="O368" s="1201"/>
      <c r="P368" s="1201"/>
      <c r="Q368" s="1201"/>
      <c r="R368" s="1201"/>
      <c r="S368" s="1201"/>
      <c r="T368" s="1201"/>
      <c r="U368" s="1201"/>
      <c r="V368" s="1201"/>
      <c r="W368" s="1201"/>
      <c r="X368" s="1201"/>
      <c r="Y368" s="1201"/>
      <c r="Z368" s="1201"/>
    </row>
    <row r="369" spans="2:26">
      <c r="B369" s="1226"/>
      <c r="C369" s="1225"/>
      <c r="D369" s="1225"/>
      <c r="E369" s="1225"/>
      <c r="F369" s="1225"/>
      <c r="G369" s="1225"/>
      <c r="H369" s="1201"/>
      <c r="I369" s="1201"/>
      <c r="J369" s="1201"/>
      <c r="K369" s="1201"/>
      <c r="L369" s="1201"/>
      <c r="M369" s="1201"/>
      <c r="N369" s="1201"/>
      <c r="O369" s="1201"/>
      <c r="P369" s="1201"/>
      <c r="Q369" s="1201"/>
      <c r="R369" s="1201"/>
      <c r="S369" s="1201"/>
      <c r="T369" s="1201"/>
      <c r="U369" s="1201"/>
      <c r="V369" s="1201"/>
      <c r="W369" s="1201"/>
      <c r="X369" s="1201"/>
      <c r="Y369" s="1201"/>
      <c r="Z369" s="1201"/>
    </row>
    <row r="370" spans="2:26">
      <c r="B370" s="1226"/>
      <c r="C370" s="1225"/>
      <c r="D370" s="1225"/>
      <c r="E370" s="1225"/>
      <c r="F370" s="1225"/>
      <c r="G370" s="1225"/>
      <c r="H370" s="1201"/>
      <c r="I370" s="1201"/>
      <c r="J370" s="1201"/>
      <c r="K370" s="1201"/>
      <c r="L370" s="1201"/>
      <c r="M370" s="1201"/>
      <c r="N370" s="1201"/>
      <c r="O370" s="1201"/>
      <c r="P370" s="1201"/>
      <c r="Q370" s="1201"/>
      <c r="R370" s="1201"/>
      <c r="S370" s="1201"/>
      <c r="T370" s="1201"/>
      <c r="U370" s="1201"/>
      <c r="V370" s="1201"/>
      <c r="W370" s="1201"/>
      <c r="X370" s="1201"/>
      <c r="Y370" s="1201"/>
      <c r="Z370" s="1201"/>
    </row>
    <row r="371" spans="2:26">
      <c r="B371" s="1226"/>
      <c r="C371" s="1225"/>
      <c r="D371" s="1225"/>
      <c r="E371" s="1225"/>
      <c r="F371" s="1225"/>
      <c r="G371" s="1225"/>
      <c r="H371" s="1201"/>
      <c r="I371" s="1201"/>
      <c r="J371" s="1201"/>
      <c r="K371" s="1201"/>
      <c r="L371" s="1201"/>
      <c r="M371" s="1201"/>
      <c r="N371" s="1201"/>
      <c r="O371" s="1201"/>
      <c r="P371" s="1201"/>
      <c r="Q371" s="1201"/>
      <c r="R371" s="1201"/>
      <c r="S371" s="1201"/>
      <c r="T371" s="1201"/>
      <c r="U371" s="1201"/>
      <c r="V371" s="1201"/>
      <c r="W371" s="1201"/>
      <c r="X371" s="1201"/>
      <c r="Y371" s="1201"/>
      <c r="Z371" s="1201"/>
    </row>
    <row r="372" spans="2:26">
      <c r="B372" s="1226"/>
      <c r="C372" s="1225"/>
      <c r="D372" s="1225"/>
      <c r="E372" s="1225"/>
      <c r="F372" s="1225"/>
      <c r="G372" s="1225"/>
      <c r="H372" s="1201"/>
      <c r="I372" s="1201"/>
      <c r="J372" s="1201"/>
      <c r="K372" s="1201"/>
      <c r="L372" s="1201"/>
      <c r="M372" s="1201"/>
      <c r="N372" s="1201"/>
      <c r="O372" s="1201"/>
      <c r="P372" s="1201"/>
      <c r="Q372" s="1201"/>
      <c r="R372" s="1201"/>
      <c r="S372" s="1201"/>
      <c r="T372" s="1201"/>
      <c r="U372" s="1201"/>
      <c r="V372" s="1201"/>
      <c r="W372" s="1201"/>
      <c r="X372" s="1201"/>
      <c r="Y372" s="1201"/>
      <c r="Z372" s="1201"/>
    </row>
    <row r="373" spans="2:26">
      <c r="B373" s="1226"/>
      <c r="C373" s="1225"/>
      <c r="D373" s="1225"/>
      <c r="E373" s="1225"/>
      <c r="F373" s="1225"/>
      <c r="G373" s="1225"/>
      <c r="H373" s="1201"/>
      <c r="I373" s="1201"/>
      <c r="J373" s="1201"/>
      <c r="K373" s="1201"/>
      <c r="L373" s="1201"/>
      <c r="M373" s="1201"/>
      <c r="N373" s="1201"/>
      <c r="O373" s="1201"/>
      <c r="P373" s="1201"/>
      <c r="Q373" s="1201"/>
      <c r="R373" s="1201"/>
      <c r="S373" s="1201"/>
      <c r="T373" s="1201"/>
      <c r="U373" s="1201"/>
      <c r="V373" s="1201"/>
      <c r="W373" s="1201"/>
      <c r="X373" s="1201"/>
      <c r="Y373" s="1201"/>
      <c r="Z373" s="1201"/>
    </row>
    <row r="374" spans="2:26">
      <c r="B374" s="1226"/>
      <c r="C374" s="1225"/>
      <c r="D374" s="1225"/>
      <c r="E374" s="1225"/>
      <c r="F374" s="1225"/>
      <c r="G374" s="1225"/>
      <c r="H374" s="1201"/>
      <c r="I374" s="1201"/>
      <c r="J374" s="1201"/>
      <c r="K374" s="1201"/>
      <c r="L374" s="1201"/>
      <c r="M374" s="1201"/>
      <c r="N374" s="1201"/>
      <c r="O374" s="1201"/>
      <c r="P374" s="1201"/>
      <c r="Q374" s="1201"/>
      <c r="R374" s="1201"/>
      <c r="S374" s="1201"/>
      <c r="T374" s="1201"/>
      <c r="U374" s="1201"/>
      <c r="V374" s="1201"/>
      <c r="W374" s="1201"/>
      <c r="X374" s="1201"/>
      <c r="Y374" s="1201"/>
      <c r="Z374" s="1201"/>
    </row>
    <row r="375" spans="2:26">
      <c r="B375" s="1226"/>
      <c r="C375" s="1225"/>
      <c r="D375" s="1225"/>
      <c r="E375" s="1225"/>
      <c r="F375" s="1225"/>
      <c r="G375" s="1225"/>
      <c r="H375" s="1201"/>
      <c r="I375" s="1201"/>
      <c r="J375" s="1201"/>
      <c r="K375" s="1201"/>
      <c r="L375" s="1201"/>
      <c r="M375" s="1201"/>
      <c r="N375" s="1201"/>
      <c r="O375" s="1201"/>
      <c r="P375" s="1201"/>
      <c r="Q375" s="1201"/>
      <c r="R375" s="1201"/>
      <c r="S375" s="1201"/>
      <c r="T375" s="1201"/>
      <c r="U375" s="1201"/>
      <c r="V375" s="1201"/>
      <c r="W375" s="1201"/>
      <c r="X375" s="1201"/>
      <c r="Y375" s="1201"/>
      <c r="Z375" s="1201"/>
    </row>
    <row r="376" spans="2:26">
      <c r="B376" s="1226"/>
      <c r="C376" s="1225"/>
      <c r="D376" s="1225"/>
      <c r="E376" s="1225"/>
      <c r="F376" s="1225"/>
      <c r="G376" s="1225"/>
      <c r="H376" s="1201"/>
      <c r="I376" s="1201"/>
      <c r="J376" s="1201"/>
      <c r="K376" s="1201"/>
      <c r="L376" s="1201"/>
      <c r="M376" s="1201"/>
      <c r="N376" s="1201"/>
      <c r="O376" s="1201"/>
      <c r="P376" s="1201"/>
      <c r="Q376" s="1201"/>
      <c r="R376" s="1201"/>
      <c r="S376" s="1201"/>
      <c r="T376" s="1201"/>
      <c r="U376" s="1201"/>
      <c r="V376" s="1201"/>
      <c r="W376" s="1201"/>
      <c r="X376" s="1201"/>
      <c r="Y376" s="1201"/>
      <c r="Z376" s="1201"/>
    </row>
    <row r="377" spans="2:26">
      <c r="B377" s="1226"/>
      <c r="C377" s="1225"/>
      <c r="D377" s="1225"/>
      <c r="E377" s="1225"/>
      <c r="F377" s="1225"/>
      <c r="G377" s="1225"/>
      <c r="H377" s="1201"/>
      <c r="I377" s="1201"/>
      <c r="J377" s="1201"/>
      <c r="K377" s="1201"/>
      <c r="L377" s="1201"/>
      <c r="M377" s="1201"/>
      <c r="N377" s="1201"/>
      <c r="O377" s="1201"/>
      <c r="P377" s="1201"/>
      <c r="Q377" s="1201"/>
      <c r="R377" s="1201"/>
      <c r="S377" s="1201"/>
      <c r="T377" s="1201"/>
      <c r="U377" s="1201"/>
      <c r="V377" s="1201"/>
      <c r="W377" s="1201"/>
      <c r="X377" s="1201"/>
      <c r="Y377" s="1201"/>
      <c r="Z377" s="1201"/>
    </row>
    <row r="378" spans="2:26">
      <c r="B378" s="1226"/>
      <c r="C378" s="1225"/>
      <c r="D378" s="1225"/>
      <c r="E378" s="1225"/>
      <c r="F378" s="1225"/>
      <c r="G378" s="1225"/>
      <c r="H378" s="1201"/>
      <c r="I378" s="1201"/>
      <c r="J378" s="1201"/>
      <c r="K378" s="1201"/>
      <c r="L378" s="1201"/>
      <c r="M378" s="1201"/>
      <c r="N378" s="1201"/>
      <c r="O378" s="1201"/>
      <c r="P378" s="1201"/>
      <c r="Q378" s="1201"/>
      <c r="R378" s="1201"/>
      <c r="S378" s="1201"/>
      <c r="T378" s="1201"/>
      <c r="U378" s="1201"/>
      <c r="V378" s="1201"/>
      <c r="W378" s="1201"/>
      <c r="X378" s="1201"/>
      <c r="Y378" s="1201"/>
      <c r="Z378" s="1201"/>
    </row>
    <row r="379" spans="2:26">
      <c r="B379" s="1226"/>
      <c r="C379" s="1225"/>
      <c r="D379" s="1225"/>
      <c r="E379" s="1225"/>
      <c r="F379" s="1225"/>
      <c r="G379" s="1225"/>
      <c r="H379" s="1201"/>
      <c r="I379" s="1201"/>
      <c r="J379" s="1201"/>
      <c r="K379" s="1201"/>
      <c r="L379" s="1201"/>
      <c r="M379" s="1201"/>
      <c r="N379" s="1201"/>
      <c r="O379" s="1201"/>
      <c r="P379" s="1201"/>
      <c r="Q379" s="1201"/>
      <c r="R379" s="1201"/>
      <c r="S379" s="1201"/>
      <c r="T379" s="1201"/>
      <c r="U379" s="1201"/>
      <c r="V379" s="1201"/>
      <c r="W379" s="1201"/>
      <c r="X379" s="1201"/>
      <c r="Y379" s="1201"/>
      <c r="Z379" s="1201"/>
    </row>
    <row r="380" spans="2:26">
      <c r="B380" s="1226"/>
      <c r="C380" s="1225"/>
      <c r="D380" s="1225"/>
      <c r="E380" s="1225"/>
      <c r="F380" s="1225"/>
      <c r="G380" s="1225"/>
      <c r="H380" s="1201"/>
      <c r="I380" s="1201"/>
      <c r="J380" s="1201"/>
      <c r="K380" s="1201"/>
      <c r="L380" s="1201"/>
      <c r="M380" s="1201"/>
      <c r="N380" s="1201"/>
      <c r="O380" s="1201"/>
      <c r="P380" s="1201"/>
      <c r="Q380" s="1201"/>
      <c r="R380" s="1201"/>
      <c r="S380" s="1201"/>
      <c r="T380" s="1201"/>
      <c r="U380" s="1201"/>
      <c r="V380" s="1201"/>
      <c r="W380" s="1201"/>
      <c r="X380" s="1201"/>
      <c r="Y380" s="1201"/>
      <c r="Z380" s="1201"/>
    </row>
    <row r="381" spans="2:26">
      <c r="B381" s="1226"/>
      <c r="C381" s="1225"/>
      <c r="D381" s="1225"/>
      <c r="E381" s="1225"/>
      <c r="F381" s="1225"/>
      <c r="G381" s="1225"/>
      <c r="H381" s="1201"/>
      <c r="I381" s="1201"/>
      <c r="J381" s="1201"/>
      <c r="K381" s="1201"/>
      <c r="L381" s="1201"/>
      <c r="M381" s="1201"/>
      <c r="N381" s="1201"/>
      <c r="O381" s="1201"/>
      <c r="P381" s="1201"/>
      <c r="Q381" s="1201"/>
      <c r="R381" s="1201"/>
      <c r="S381" s="1201"/>
      <c r="T381" s="1201"/>
      <c r="U381" s="1201"/>
      <c r="V381" s="1201"/>
      <c r="W381" s="1201"/>
      <c r="X381" s="1201"/>
      <c r="Y381" s="1201"/>
      <c r="Z381" s="1201"/>
    </row>
    <row r="382" spans="2:26">
      <c r="B382" s="1226"/>
      <c r="C382" s="1225"/>
      <c r="D382" s="1225"/>
      <c r="E382" s="1225"/>
      <c r="F382" s="1225"/>
      <c r="G382" s="1225"/>
      <c r="H382" s="1201"/>
      <c r="I382" s="1201"/>
      <c r="J382" s="1201"/>
      <c r="K382" s="1201"/>
      <c r="L382" s="1201"/>
      <c r="M382" s="1201"/>
      <c r="N382" s="1201"/>
      <c r="O382" s="1201"/>
      <c r="P382" s="1201"/>
      <c r="Q382" s="1201"/>
      <c r="R382" s="1201"/>
      <c r="S382" s="1201"/>
      <c r="T382" s="1201"/>
      <c r="U382" s="1201"/>
      <c r="V382" s="1201"/>
      <c r="W382" s="1201"/>
      <c r="X382" s="1201"/>
      <c r="Y382" s="1201"/>
      <c r="Z382" s="1201"/>
    </row>
    <row r="383" spans="2:26">
      <c r="B383" s="1226"/>
      <c r="C383" s="1225"/>
      <c r="D383" s="1225"/>
      <c r="E383" s="1225"/>
      <c r="F383" s="1225"/>
      <c r="G383" s="1225"/>
      <c r="H383" s="1201"/>
      <c r="I383" s="1201"/>
      <c r="J383" s="1201"/>
      <c r="K383" s="1201"/>
      <c r="L383" s="1201"/>
      <c r="M383" s="1201"/>
      <c r="N383" s="1201"/>
      <c r="O383" s="1201"/>
      <c r="P383" s="1201"/>
      <c r="Q383" s="1201"/>
      <c r="R383" s="1201"/>
      <c r="S383" s="1201"/>
      <c r="T383" s="1201"/>
      <c r="U383" s="1201"/>
      <c r="V383" s="1201"/>
      <c r="W383" s="1201"/>
      <c r="X383" s="1201"/>
      <c r="Y383" s="1201"/>
      <c r="Z383" s="1201"/>
    </row>
    <row r="384" spans="2:26">
      <c r="B384" s="1226"/>
      <c r="C384" s="1225"/>
      <c r="D384" s="1225"/>
      <c r="E384" s="1225"/>
      <c r="F384" s="1225"/>
      <c r="G384" s="1225"/>
      <c r="H384" s="1201"/>
      <c r="I384" s="1201"/>
      <c r="J384" s="1201"/>
      <c r="K384" s="1201"/>
      <c r="L384" s="1201"/>
      <c r="M384" s="1201"/>
      <c r="N384" s="1201"/>
      <c r="O384" s="1201"/>
      <c r="P384" s="1201"/>
      <c r="Q384" s="1201"/>
      <c r="R384" s="1201"/>
      <c r="S384" s="1201"/>
      <c r="T384" s="1201"/>
      <c r="U384" s="1201"/>
      <c r="V384" s="1201"/>
      <c r="W384" s="1201"/>
      <c r="X384" s="1201"/>
      <c r="Y384" s="1201"/>
      <c r="Z384" s="1201"/>
    </row>
    <row r="385" spans="2:26">
      <c r="B385" s="1226"/>
      <c r="C385" s="1225"/>
      <c r="D385" s="1225"/>
      <c r="E385" s="1225"/>
      <c r="F385" s="1225"/>
      <c r="G385" s="1225"/>
      <c r="H385" s="1201"/>
      <c r="I385" s="1201"/>
      <c r="J385" s="1201"/>
      <c r="K385" s="1201"/>
      <c r="L385" s="1201"/>
      <c r="M385" s="1201"/>
      <c r="N385" s="1201"/>
      <c r="O385" s="1201"/>
      <c r="P385" s="1201"/>
      <c r="Q385" s="1201"/>
      <c r="R385" s="1201"/>
      <c r="S385" s="1201"/>
      <c r="T385" s="1201"/>
      <c r="U385" s="1201"/>
      <c r="V385" s="1201"/>
      <c r="W385" s="1201"/>
      <c r="X385" s="1201"/>
      <c r="Y385" s="1201"/>
      <c r="Z385" s="1201"/>
    </row>
    <row r="386" spans="2:26">
      <c r="B386" s="1226"/>
      <c r="C386" s="1225"/>
      <c r="D386" s="1225"/>
      <c r="E386" s="1225"/>
      <c r="F386" s="1225"/>
      <c r="G386" s="1225"/>
      <c r="H386" s="1201"/>
      <c r="I386" s="1201"/>
      <c r="J386" s="1201"/>
      <c r="K386" s="1201"/>
      <c r="L386" s="1201"/>
      <c r="M386" s="1201"/>
      <c r="N386" s="1201"/>
      <c r="O386" s="1201"/>
      <c r="P386" s="1201"/>
      <c r="Q386" s="1201"/>
      <c r="R386" s="1201"/>
      <c r="S386" s="1201"/>
      <c r="T386" s="1201"/>
      <c r="U386" s="1201"/>
      <c r="V386" s="1201"/>
      <c r="W386" s="1201"/>
      <c r="X386" s="1201"/>
      <c r="Y386" s="1201"/>
      <c r="Z386" s="1201"/>
    </row>
    <row r="387" spans="2:26">
      <c r="B387" s="1226"/>
      <c r="C387" s="1225"/>
      <c r="D387" s="1225"/>
      <c r="E387" s="1225"/>
      <c r="F387" s="1225"/>
      <c r="G387" s="1225"/>
      <c r="H387" s="1201"/>
      <c r="I387" s="1201"/>
      <c r="J387" s="1201"/>
      <c r="K387" s="1201"/>
      <c r="L387" s="1201"/>
      <c r="M387" s="1201"/>
      <c r="N387" s="1201"/>
      <c r="O387" s="1201"/>
      <c r="P387" s="1201"/>
      <c r="Q387" s="1201"/>
      <c r="R387" s="1201"/>
      <c r="S387" s="1201"/>
      <c r="T387" s="1201"/>
      <c r="U387" s="1201"/>
      <c r="V387" s="1201"/>
      <c r="W387" s="1201"/>
      <c r="X387" s="1201"/>
      <c r="Y387" s="1201"/>
      <c r="Z387" s="1201"/>
    </row>
    <row r="388" spans="2:26">
      <c r="B388" s="1226"/>
      <c r="C388" s="1225"/>
      <c r="D388" s="1225"/>
      <c r="E388" s="1225"/>
      <c r="F388" s="1225"/>
      <c r="G388" s="1225"/>
      <c r="H388" s="1201"/>
      <c r="I388" s="1201"/>
      <c r="J388" s="1201"/>
      <c r="K388" s="1201"/>
      <c r="L388" s="1201"/>
      <c r="M388" s="1201"/>
      <c r="N388" s="1201"/>
      <c r="O388" s="1201"/>
      <c r="P388" s="1201"/>
      <c r="Q388" s="1201"/>
      <c r="R388" s="1201"/>
      <c r="S388" s="1201"/>
      <c r="T388" s="1201"/>
      <c r="U388" s="1201"/>
      <c r="V388" s="1201"/>
      <c r="W388" s="1201"/>
      <c r="X388" s="1201"/>
      <c r="Y388" s="1201"/>
      <c r="Z388" s="1201"/>
    </row>
  </sheetData>
  <mergeCells count="3">
    <mergeCell ref="B3:G3"/>
    <mergeCell ref="B4:G4"/>
    <mergeCell ref="C6:C7"/>
  </mergeCells>
  <phoneticPr fontId="101" type="noConversion"/>
  <printOptions horizontalCentered="1"/>
  <pageMargins left="0.39370078740157483" right="0.39370078740157483" top="0.19685039370078741" bottom="0.19685039370078741" header="0" footer="0"/>
  <pageSetup paperSize="9" scale="87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191"/>
  <sheetViews>
    <sheetView showGridLines="0" zoomScaleNormal="100" workbookViewId="0">
      <selection activeCell="B22" sqref="B22"/>
    </sheetView>
  </sheetViews>
  <sheetFormatPr baseColWidth="10" defaultColWidth="11.54296875" defaultRowHeight="12.5"/>
  <cols>
    <col min="1" max="1" width="27.54296875" style="237" customWidth="1"/>
    <col min="2" max="2" width="15.1796875" style="237" customWidth="1"/>
    <col min="3" max="3" width="13.1796875" style="237" customWidth="1"/>
    <col min="4" max="4" width="11.81640625" style="237" customWidth="1"/>
    <col min="5" max="5" width="12.453125" style="237" customWidth="1"/>
    <col min="6" max="6" width="11.54296875" style="237"/>
    <col min="7" max="7" width="0" style="237" hidden="1" customWidth="1"/>
    <col min="8" max="8" width="19.54296875" style="49" hidden="1" customWidth="1"/>
    <col min="9" max="9" width="12.26953125" style="49" hidden="1" customWidth="1"/>
    <col min="10" max="10" width="11.1796875" style="49" hidden="1" customWidth="1"/>
    <col min="11" max="11" width="12.1796875" style="49" hidden="1" customWidth="1"/>
    <col min="12" max="12" width="0" style="49" hidden="1" customWidth="1"/>
    <col min="13" max="16384" width="11.54296875" style="49"/>
  </cols>
  <sheetData>
    <row r="1" spans="1:11">
      <c r="A1" s="285"/>
      <c r="B1" s="285"/>
    </row>
    <row r="2" spans="1:11">
      <c r="A2" s="285"/>
      <c r="B2" s="285"/>
    </row>
    <row r="3" spans="1:11" ht="24" customHeight="1">
      <c r="A3" s="286" t="s">
        <v>138</v>
      </c>
      <c r="B3" s="287"/>
      <c r="C3" s="288"/>
      <c r="D3" s="288"/>
      <c r="E3" s="288"/>
      <c r="F3" s="288"/>
    </row>
    <row r="4" spans="1:11" ht="12" customHeight="1">
      <c r="A4" s="289"/>
      <c r="B4" s="290"/>
      <c r="C4" s="290"/>
      <c r="D4" s="290"/>
      <c r="E4" s="290"/>
      <c r="F4" s="290"/>
      <c r="G4" s="291"/>
    </row>
    <row r="5" spans="1:11" ht="15">
      <c r="A5" s="292"/>
      <c r="C5" s="293"/>
    </row>
    <row r="6" spans="1:11" ht="27.65" customHeight="1">
      <c r="A6" s="1488" t="s">
        <v>139</v>
      </c>
      <c r="B6" s="1490" t="s">
        <v>140</v>
      </c>
      <c r="C6" s="294" t="s">
        <v>107</v>
      </c>
      <c r="D6" s="295"/>
      <c r="E6" s="295" t="s">
        <v>108</v>
      </c>
      <c r="F6" s="295"/>
      <c r="G6" s="291"/>
      <c r="H6" s="1492" t="s">
        <v>139</v>
      </c>
      <c r="I6" s="1494">
        <v>43891</v>
      </c>
      <c r="J6" s="1483"/>
      <c r="K6" s="1485">
        <v>43556</v>
      </c>
    </row>
    <row r="7" spans="1:11" ht="20.9" customHeight="1">
      <c r="A7" s="1489"/>
      <c r="B7" s="1491"/>
      <c r="C7" s="296" t="s">
        <v>109</v>
      </c>
      <c r="D7" s="297" t="s">
        <v>110</v>
      </c>
      <c r="E7" s="298" t="s">
        <v>109</v>
      </c>
      <c r="F7" s="297" t="s">
        <v>110</v>
      </c>
      <c r="H7" s="1493"/>
      <c r="I7" s="1495"/>
      <c r="J7" s="1484"/>
      <c r="K7" s="1486"/>
    </row>
    <row r="8" spans="1:11" ht="27.65" customHeight="1">
      <c r="A8" s="299" t="s">
        <v>141</v>
      </c>
      <c r="B8" s="300">
        <v>15184891.85</v>
      </c>
      <c r="C8" s="301">
        <f t="shared" ref="C8:C14" si="0">B8-I8</f>
        <v>-505457.69545458257</v>
      </c>
      <c r="D8" s="302">
        <f t="shared" ref="D8:D22" si="1">B8/I8-1</f>
        <v>-3.2214559273538335E-2</v>
      </c>
      <c r="E8" s="301">
        <f t="shared" ref="E8:E14" si="2">B8-K8</f>
        <v>-712159.85000000149</v>
      </c>
      <c r="F8" s="302">
        <f>B8/K8-1</f>
        <v>-4.4798234505332934E-2</v>
      </c>
      <c r="G8" s="291"/>
      <c r="H8" s="303" t="s">
        <v>141</v>
      </c>
      <c r="I8" s="304">
        <v>15690349.545454582</v>
      </c>
      <c r="K8" s="304">
        <v>15897051.700000001</v>
      </c>
    </row>
    <row r="9" spans="1:11" ht="22.5" customHeight="1">
      <c r="A9" s="305" t="s">
        <v>142</v>
      </c>
      <c r="B9" s="306">
        <v>14043392.199999999</v>
      </c>
      <c r="C9" s="307">
        <f>B9-I9</f>
        <v>-504218.1636364013</v>
      </c>
      <c r="D9" s="308">
        <f t="shared" si="1"/>
        <v>-3.4659861725246599E-2</v>
      </c>
      <c r="E9" s="307">
        <f t="shared" si="2"/>
        <v>-663294.60000000149</v>
      </c>
      <c r="F9" s="308">
        <f>B9/K9-1</f>
        <v>-4.5101565636116003E-2</v>
      </c>
      <c r="G9" s="291"/>
      <c r="H9" s="309" t="s">
        <v>143</v>
      </c>
      <c r="I9" s="304">
        <v>14547610.363636401</v>
      </c>
      <c r="K9" s="304">
        <v>14706686.800000001</v>
      </c>
    </row>
    <row r="10" spans="1:11" ht="22.5" customHeight="1">
      <c r="A10" s="305" t="s">
        <v>144</v>
      </c>
      <c r="B10" s="306">
        <v>759942.6</v>
      </c>
      <c r="C10" s="307">
        <f t="shared" si="0"/>
        <v>10560.963636363973</v>
      </c>
      <c r="D10" s="308">
        <f t="shared" si="1"/>
        <v>1.4092904234497716E-2</v>
      </c>
      <c r="E10" s="307">
        <f t="shared" si="2"/>
        <v>-22418</v>
      </c>
      <c r="F10" s="308">
        <f>B10/K10-1</f>
        <v>-2.8654305955591375E-2</v>
      </c>
      <c r="G10" s="291"/>
      <c r="H10" s="309" t="s">
        <v>145</v>
      </c>
      <c r="I10" s="304">
        <v>749381.636363636</v>
      </c>
      <c r="K10" s="304">
        <v>782360.6</v>
      </c>
    </row>
    <row r="11" spans="1:11" ht="22.5" customHeight="1">
      <c r="A11" s="310" t="s">
        <v>146</v>
      </c>
      <c r="B11" s="306">
        <v>381557.05</v>
      </c>
      <c r="C11" s="307">
        <f t="shared" si="0"/>
        <v>-11800.495454545016</v>
      </c>
      <c r="D11" s="308">
        <f t="shared" si="1"/>
        <v>-2.9999412979122897E-2</v>
      </c>
      <c r="E11" s="307">
        <f t="shared" si="2"/>
        <v>-26447.25</v>
      </c>
      <c r="F11" s="311">
        <f>B11/K11-1</f>
        <v>-6.4821008013886128E-2</v>
      </c>
      <c r="G11" s="312"/>
      <c r="H11" s="309" t="s">
        <v>147</v>
      </c>
      <c r="I11" s="313">
        <v>393357.545454545</v>
      </c>
      <c r="K11" s="313">
        <v>408004.3</v>
      </c>
    </row>
    <row r="12" spans="1:11" ht="27.65" customHeight="1">
      <c r="A12" s="299" t="s">
        <v>148</v>
      </c>
      <c r="B12" s="300">
        <v>3211266.65</v>
      </c>
      <c r="C12" s="314">
        <f t="shared" si="0"/>
        <v>-41249.895454542246</v>
      </c>
      <c r="D12" s="315">
        <f t="shared" si="1"/>
        <v>-1.2682455224459876E-2</v>
      </c>
      <c r="E12" s="314">
        <f t="shared" si="2"/>
        <v>-55474.149999999907</v>
      </c>
      <c r="F12" s="302">
        <f t="shared" ref="F12:F22" si="3">B12/K12-1</f>
        <v>-1.6981497277041346E-2</v>
      </c>
      <c r="H12" s="303" t="s">
        <v>148</v>
      </c>
      <c r="I12" s="304">
        <v>3252516.5454545422</v>
      </c>
      <c r="K12" s="316">
        <v>3266740.8</v>
      </c>
    </row>
    <row r="13" spans="1:11" ht="20.9" customHeight="1">
      <c r="A13" s="305" t="s">
        <v>149</v>
      </c>
      <c r="B13" s="306">
        <v>3025872</v>
      </c>
      <c r="C13" s="307">
        <f t="shared" si="0"/>
        <v>-41306.363636360038</v>
      </c>
      <c r="D13" s="308">
        <f t="shared" si="1"/>
        <v>-1.3467219293822996E-2</v>
      </c>
      <c r="E13" s="307">
        <f t="shared" si="2"/>
        <v>-53710.25</v>
      </c>
      <c r="F13" s="308">
        <f t="shared" si="3"/>
        <v>-1.744075840156567E-2</v>
      </c>
      <c r="H13" s="317" t="s">
        <v>150</v>
      </c>
      <c r="I13" s="313">
        <v>3067178.36363636</v>
      </c>
      <c r="K13" s="318">
        <v>3079582.25</v>
      </c>
    </row>
    <row r="14" spans="1:11" ht="20.9" customHeight="1">
      <c r="A14" s="319" t="s">
        <v>151</v>
      </c>
      <c r="B14" s="320">
        <v>185394.65</v>
      </c>
      <c r="C14" s="307">
        <f t="shared" si="0"/>
        <v>56.468181817996083</v>
      </c>
      <c r="D14" s="308">
        <f t="shared" si="1"/>
        <v>3.0467646366250101E-4</v>
      </c>
      <c r="E14" s="307">
        <f t="shared" si="2"/>
        <v>-1763.8999999999942</v>
      </c>
      <c r="F14" s="308">
        <f t="shared" si="3"/>
        <v>-9.4246295453773721E-3</v>
      </c>
      <c r="H14" s="317" t="s">
        <v>151</v>
      </c>
      <c r="I14" s="313">
        <v>185338.181818182</v>
      </c>
      <c r="K14" s="318">
        <v>187158.55</v>
      </c>
    </row>
    <row r="15" spans="1:11" ht="27.65" customHeight="1">
      <c r="A15" s="321" t="s">
        <v>152</v>
      </c>
      <c r="B15" s="322">
        <v>61282.8</v>
      </c>
      <c r="C15" s="323">
        <f>SUM(C16:C17)</f>
        <v>-1371.2454545454984</v>
      </c>
      <c r="D15" s="324">
        <f t="shared" si="1"/>
        <v>-2.1885984290357041E-2</v>
      </c>
      <c r="E15" s="323">
        <f>SUM(E16:E17)</f>
        <v>-3728.9999999999945</v>
      </c>
      <c r="F15" s="324">
        <f t="shared" si="3"/>
        <v>-5.7358817937666728E-2</v>
      </c>
      <c r="H15" s="303" t="s">
        <v>152</v>
      </c>
      <c r="I15" s="304">
        <v>62654.0454545455</v>
      </c>
      <c r="J15" s="325"/>
      <c r="K15" s="304">
        <v>65011.8</v>
      </c>
    </row>
    <row r="16" spans="1:11" ht="20.9" customHeight="1">
      <c r="A16" s="305" t="s">
        <v>153</v>
      </c>
      <c r="B16" s="306">
        <v>47484.55</v>
      </c>
      <c r="C16" s="307">
        <f t="shared" ref="C16:C22" si="4">B16-I16</f>
        <v>-1240.6772727272983</v>
      </c>
      <c r="D16" s="308">
        <f t="shared" si="1"/>
        <v>-2.5462729312331733E-2</v>
      </c>
      <c r="E16" s="307">
        <f t="shared" ref="E16:E22" si="5">B16-K16</f>
        <v>-3648.3999999999942</v>
      </c>
      <c r="F16" s="308">
        <f t="shared" si="3"/>
        <v>-7.1351251981354391E-2</v>
      </c>
      <c r="G16" s="291"/>
      <c r="H16" s="317" t="s">
        <v>153</v>
      </c>
      <c r="I16" s="313">
        <v>48725.227272727301</v>
      </c>
      <c r="K16" s="313">
        <v>51132.95</v>
      </c>
    </row>
    <row r="17" spans="1:12" ht="20.9" customHeight="1">
      <c r="A17" s="319" t="s">
        <v>154</v>
      </c>
      <c r="B17" s="320">
        <v>13798.25</v>
      </c>
      <c r="C17" s="326">
        <f t="shared" si="4"/>
        <v>-130.56818181820017</v>
      </c>
      <c r="D17" s="327">
        <f t="shared" si="1"/>
        <v>-9.3739598086387543E-3</v>
      </c>
      <c r="E17" s="326">
        <f t="shared" si="5"/>
        <v>-80.600000000000364</v>
      </c>
      <c r="F17" s="327">
        <f t="shared" si="3"/>
        <v>-5.8073975869759042E-3</v>
      </c>
      <c r="H17" s="317" t="s">
        <v>154</v>
      </c>
      <c r="I17" s="313">
        <v>13928.8181818182</v>
      </c>
      <c r="K17" s="313">
        <v>13878.85</v>
      </c>
    </row>
    <row r="18" spans="1:12" ht="27.65" customHeight="1">
      <c r="A18" s="328" t="s">
        <v>155</v>
      </c>
      <c r="B18" s="329">
        <v>1225.5</v>
      </c>
      <c r="C18" s="330">
        <f t="shared" si="4"/>
        <v>-13.954545454550043</v>
      </c>
      <c r="D18" s="331">
        <f t="shared" si="1"/>
        <v>-1.125861816048479E-2</v>
      </c>
      <c r="E18" s="330">
        <f t="shared" si="5"/>
        <v>-331.95000000000005</v>
      </c>
      <c r="F18" s="331">
        <f t="shared" si="3"/>
        <v>-0.21313685832610996</v>
      </c>
      <c r="H18" s="303" t="s">
        <v>155</v>
      </c>
      <c r="I18" s="304">
        <v>1239.45454545455</v>
      </c>
      <c r="K18" s="304">
        <v>1557.45</v>
      </c>
    </row>
    <row r="19" spans="1:12" ht="24" hidden="1" customHeight="1">
      <c r="A19" s="299"/>
      <c r="B19" s="300"/>
      <c r="C19" s="323"/>
      <c r="D19" s="332"/>
      <c r="E19" s="333"/>
      <c r="F19" s="324"/>
      <c r="H19" s="303"/>
      <c r="I19" s="304"/>
      <c r="K19" s="304"/>
    </row>
    <row r="20" spans="1:12" ht="18" hidden="1" customHeight="1">
      <c r="A20" s="305"/>
      <c r="B20" s="306"/>
      <c r="C20" s="307"/>
      <c r="D20" s="308"/>
      <c r="E20" s="334"/>
      <c r="F20" s="308"/>
      <c r="H20" s="317"/>
      <c r="I20" s="313"/>
      <c r="K20" s="304"/>
    </row>
    <row r="21" spans="1:12" ht="17.899999999999999" hidden="1" customHeight="1">
      <c r="A21" s="335"/>
      <c r="B21" s="336"/>
      <c r="C21" s="326"/>
      <c r="D21" s="337"/>
      <c r="E21" s="338"/>
      <c r="F21" s="327"/>
      <c r="H21" s="317"/>
      <c r="I21" s="313"/>
      <c r="K21" s="304"/>
    </row>
    <row r="22" spans="1:12" ht="27.65" customHeight="1">
      <c r="A22" s="339" t="s">
        <v>88</v>
      </c>
      <c r="B22" s="340">
        <f>B8+B12+B15+B18</f>
        <v>18458666.800000001</v>
      </c>
      <c r="C22" s="340">
        <f t="shared" si="4"/>
        <v>-548092.79090913013</v>
      </c>
      <c r="D22" s="341">
        <f t="shared" si="1"/>
        <v>-2.8836729811181572E-2</v>
      </c>
      <c r="E22" s="340">
        <f t="shared" si="5"/>
        <v>-771694.95000000298</v>
      </c>
      <c r="F22" s="341">
        <f t="shared" si="3"/>
        <v>-4.0128987693120344E-2</v>
      </c>
      <c r="H22" s="317" t="s">
        <v>88</v>
      </c>
      <c r="I22" s="304">
        <v>19006759.590909131</v>
      </c>
      <c r="J22" s="252"/>
      <c r="K22" s="342">
        <v>19230361.750000004</v>
      </c>
    </row>
    <row r="23" spans="1:12" ht="21.65" customHeight="1">
      <c r="A23" s="237" t="s">
        <v>156</v>
      </c>
      <c r="B23" s="291"/>
      <c r="E23" s="291"/>
      <c r="F23" s="291"/>
      <c r="G23" s="291"/>
      <c r="H23" s="317"/>
      <c r="I23" s="313">
        <f>I19+I18+I15+I12+I8</f>
        <v>19006759.590909123</v>
      </c>
      <c r="K23" s="313">
        <f>K19+K18+K15+K12+K8</f>
        <v>19230361.75</v>
      </c>
    </row>
    <row r="24" spans="1:12" s="252" customFormat="1" ht="40.75" customHeight="1">
      <c r="A24" s="1487"/>
      <c r="B24" s="1487"/>
      <c r="C24" s="1487"/>
      <c r="D24" s="1487"/>
      <c r="E24" s="1487"/>
      <c r="F24" s="1487"/>
      <c r="G24" s="343"/>
      <c r="H24" s="343">
        <f>B18+B15+B12+B8</f>
        <v>18458666.800000001</v>
      </c>
      <c r="I24" s="343"/>
      <c r="J24" s="343"/>
      <c r="K24" s="343"/>
      <c r="L24" s="343"/>
    </row>
    <row r="25" spans="1:12" ht="10" customHeight="1">
      <c r="H25" s="291">
        <f>H24-B22</f>
        <v>0</v>
      </c>
      <c r="J25" s="237"/>
      <c r="K25" s="237"/>
      <c r="L25" s="237"/>
    </row>
    <row r="26" spans="1:12" ht="36" customHeight="1">
      <c r="G26" s="291"/>
      <c r="H26" s="291">
        <v>1741155.42</v>
      </c>
      <c r="I26" s="49">
        <v>345535.45999999996</v>
      </c>
    </row>
    <row r="27" spans="1:12" ht="36" customHeight="1">
      <c r="G27" s="291"/>
      <c r="H27" s="344">
        <f>H26/B8</f>
        <v>0.1146636694682814</v>
      </c>
      <c r="I27" s="344">
        <f>I26/B12</f>
        <v>0.10760098666985501</v>
      </c>
    </row>
    <row r="28" spans="1:12" ht="36" customHeight="1"/>
    <row r="29" spans="1:12" ht="36" hidden="1" customHeight="1">
      <c r="B29" s="345" t="s">
        <v>157</v>
      </c>
    </row>
    <row r="30" spans="1:12" ht="36" hidden="1" customHeight="1">
      <c r="A30" s="346" t="s">
        <v>158</v>
      </c>
      <c r="B30" s="347" t="e">
        <f>#REF!/100</f>
        <v>#REF!</v>
      </c>
    </row>
    <row r="31" spans="1:12" ht="36" hidden="1" customHeight="1"/>
    <row r="32" spans="1:12" ht="36" hidden="1" customHeight="1">
      <c r="B32" s="291" t="e">
        <f>#REF!+B18+B15+#REF!+B12+B8</f>
        <v>#REF!</v>
      </c>
    </row>
    <row r="33" spans="1:7" ht="36" hidden="1" customHeight="1"/>
    <row r="34" spans="1:7" ht="36" hidden="1" customHeight="1">
      <c r="A34" s="348"/>
      <c r="B34" s="291" t="str">
        <f>$B$6</f>
        <v>ABRIL
2020</v>
      </c>
      <c r="C34" s="293"/>
    </row>
    <row r="35" spans="1:7" ht="13.75" hidden="1" customHeight="1">
      <c r="C35" s="293"/>
    </row>
    <row r="36" spans="1:7" ht="13.75" hidden="1" customHeight="1"/>
    <row r="37" spans="1:7" ht="13.75" hidden="1" customHeight="1">
      <c r="B37" s="291" t="str">
        <f>$B$6</f>
        <v>ABRIL
2020</v>
      </c>
    </row>
    <row r="38" spans="1:7" ht="13.75" hidden="1" customHeight="1"/>
    <row r="39" spans="1:7" ht="13.75" hidden="1" customHeight="1">
      <c r="B39" s="291" t="str">
        <f>$B$6</f>
        <v>ABRIL
2020</v>
      </c>
    </row>
    <row r="40" spans="1:7" ht="13.75" hidden="1" customHeight="1"/>
    <row r="41" spans="1:7">
      <c r="G41" s="312"/>
    </row>
    <row r="49" spans="1:13" ht="29.15" customHeight="1"/>
    <row r="50" spans="1:13">
      <c r="B50" s="349"/>
    </row>
    <row r="51" spans="1:13" ht="7.4" customHeight="1">
      <c r="A51" s="1165"/>
      <c r="B51" s="1165"/>
      <c r="C51" s="1165"/>
      <c r="D51" s="1165"/>
      <c r="E51" s="1165"/>
      <c r="F51" s="1165"/>
      <c r="G51" s="1165"/>
      <c r="H51" s="1129"/>
      <c r="I51" s="1129"/>
      <c r="J51" s="1129"/>
      <c r="K51" s="1129"/>
      <c r="L51" s="1129"/>
      <c r="M51" s="1129"/>
    </row>
    <row r="52" spans="1:13">
      <c r="A52" s="1165"/>
      <c r="B52" s="1165" t="s">
        <v>159</v>
      </c>
      <c r="C52" s="1165" t="s">
        <v>160</v>
      </c>
      <c r="D52" s="1165"/>
      <c r="E52" s="1165"/>
      <c r="F52" s="1165"/>
      <c r="G52" s="1165"/>
      <c r="H52" s="1129"/>
      <c r="I52" s="1129"/>
      <c r="J52" s="1129"/>
      <c r="K52" s="1129"/>
      <c r="L52" s="1129"/>
      <c r="M52" s="1129"/>
    </row>
    <row r="53" spans="1:13">
      <c r="A53" s="1165"/>
      <c r="B53" s="1170">
        <f>$D$22</f>
        <v>-2.8836729811181572E-2</v>
      </c>
      <c r="C53" s="1170">
        <f>$F$22</f>
        <v>-4.0128987693120344E-2</v>
      </c>
      <c r="D53" s="1165"/>
      <c r="E53" s="1165"/>
      <c r="F53" s="1165"/>
      <c r="G53" s="1165"/>
      <c r="H53" s="1129"/>
      <c r="I53" s="1129"/>
      <c r="J53" s="1129"/>
      <c r="K53" s="1129"/>
      <c r="L53" s="1129"/>
      <c r="M53" s="1129"/>
    </row>
    <row r="54" spans="1:13">
      <c r="A54" s="1165"/>
      <c r="B54" s="1165"/>
      <c r="C54" s="1165"/>
      <c r="D54" s="1165"/>
      <c r="E54" s="1165"/>
      <c r="F54" s="1165"/>
      <c r="G54" s="1165"/>
      <c r="H54" s="1171"/>
      <c r="I54" s="1129"/>
      <c r="J54" s="1129"/>
      <c r="K54" s="1129"/>
      <c r="L54" s="1129"/>
      <c r="M54" s="1129"/>
    </row>
    <row r="55" spans="1:13">
      <c r="A55" s="1165"/>
      <c r="B55" s="1165"/>
      <c r="C55" s="1165"/>
      <c r="D55" s="1165"/>
      <c r="E55" s="1165"/>
      <c r="F55" s="1165"/>
      <c r="G55" s="1165"/>
      <c r="H55" s="1129"/>
      <c r="I55" s="1129"/>
      <c r="J55" s="1129"/>
      <c r="K55" s="1129"/>
      <c r="L55" s="1129"/>
      <c r="M55" s="1129"/>
    </row>
    <row r="56" spans="1:13">
      <c r="A56" s="1165"/>
      <c r="B56" s="1165"/>
      <c r="C56" s="1165"/>
      <c r="D56" s="1165"/>
      <c r="E56" s="1165"/>
      <c r="F56" s="1165"/>
      <c r="G56" s="1165"/>
      <c r="H56" s="1129"/>
      <c r="I56" s="1129"/>
      <c r="J56" s="1129"/>
      <c r="K56" s="1129"/>
      <c r="L56" s="1129"/>
      <c r="M56" s="1129"/>
    </row>
    <row r="57" spans="1:13">
      <c r="A57" s="1165"/>
      <c r="B57" s="1165"/>
      <c r="C57" s="1165"/>
      <c r="D57" s="1165"/>
      <c r="E57" s="1165"/>
      <c r="F57" s="1165"/>
      <c r="G57" s="1165"/>
      <c r="H57" s="1129"/>
      <c r="I57" s="1129"/>
      <c r="J57" s="1129"/>
      <c r="K57" s="1129"/>
      <c r="L57" s="1129"/>
      <c r="M57" s="1129"/>
    </row>
    <row r="58" spans="1:13">
      <c r="A58" s="1165"/>
      <c r="B58" s="1165"/>
      <c r="C58" s="1165"/>
      <c r="D58" s="1165"/>
      <c r="E58" s="1165"/>
      <c r="F58" s="1165"/>
      <c r="G58" s="1165"/>
      <c r="H58" s="1129"/>
      <c r="I58" s="1129"/>
      <c r="J58" s="1129"/>
      <c r="K58" s="1129"/>
      <c r="L58" s="1129"/>
      <c r="M58" s="1129"/>
    </row>
    <row r="59" spans="1:13">
      <c r="A59" s="1165"/>
      <c r="B59" s="1165"/>
      <c r="C59" s="1165"/>
      <c r="D59" s="1165"/>
      <c r="E59" s="1165"/>
      <c r="F59" s="1165"/>
      <c r="G59" s="1165"/>
      <c r="H59" s="1129"/>
      <c r="I59" s="1129"/>
      <c r="J59" s="1129"/>
      <c r="K59" s="1129"/>
      <c r="L59" s="1129"/>
      <c r="M59" s="1129"/>
    </row>
    <row r="60" spans="1:13">
      <c r="A60" s="1165"/>
      <c r="B60" s="1165"/>
      <c r="C60" s="1165"/>
      <c r="D60" s="1165"/>
      <c r="E60" s="1165"/>
      <c r="F60" s="1165"/>
      <c r="G60" s="1165"/>
      <c r="H60" s="1129"/>
      <c r="I60" s="1129"/>
      <c r="J60" s="1129"/>
      <c r="K60" s="1129"/>
      <c r="L60" s="1129"/>
      <c r="M60" s="1129"/>
    </row>
    <row r="61" spans="1:13">
      <c r="A61" s="1165"/>
      <c r="B61" s="1165"/>
      <c r="C61" s="1165"/>
      <c r="D61" s="1165"/>
      <c r="E61" s="1165"/>
      <c r="F61" s="1165"/>
      <c r="G61" s="1165"/>
      <c r="H61" s="1129"/>
      <c r="I61" s="1129"/>
      <c r="J61" s="1129"/>
      <c r="K61" s="1129"/>
      <c r="L61" s="1129"/>
      <c r="M61" s="1129"/>
    </row>
    <row r="62" spans="1:13">
      <c r="A62" s="1165"/>
      <c r="B62" s="1165"/>
      <c r="C62" s="1165"/>
      <c r="D62" s="1165"/>
      <c r="E62" s="1165"/>
      <c r="F62" s="1165"/>
      <c r="G62" s="1165"/>
      <c r="H62" s="1129"/>
      <c r="I62" s="1129"/>
      <c r="J62" s="1129"/>
      <c r="K62" s="1129"/>
      <c r="L62" s="1129"/>
      <c r="M62" s="1129"/>
    </row>
    <row r="63" spans="1:13">
      <c r="A63" s="1165"/>
      <c r="B63" s="1165"/>
      <c r="C63" s="1165"/>
      <c r="D63" s="1165"/>
      <c r="E63" s="1165"/>
      <c r="F63" s="1165"/>
      <c r="G63" s="1165"/>
      <c r="H63" s="1129"/>
      <c r="I63" s="1129"/>
      <c r="J63" s="1129"/>
      <c r="K63" s="1129"/>
      <c r="L63" s="1129"/>
      <c r="M63" s="1129"/>
    </row>
    <row r="186" spans="3:5">
      <c r="E186" s="237">
        <f>G169</f>
        <v>0</v>
      </c>
    </row>
    <row r="187" spans="3:5">
      <c r="E187" s="237">
        <f>Extranjeros!I169</f>
        <v>2086399.8</v>
      </c>
    </row>
    <row r="190" spans="3:5">
      <c r="C190" s="237">
        <f>D169</f>
        <v>0</v>
      </c>
    </row>
    <row r="191" spans="3:5">
      <c r="C191" s="237">
        <f>F169</f>
        <v>0</v>
      </c>
    </row>
  </sheetData>
  <mergeCells count="7">
    <mergeCell ref="J6:J7"/>
    <mergeCell ref="K6:K7"/>
    <mergeCell ref="A24:F24"/>
    <mergeCell ref="A6:A7"/>
    <mergeCell ref="B6:B7"/>
    <mergeCell ref="H6:H7"/>
    <mergeCell ref="I6:I7"/>
  </mergeCells>
  <phoneticPr fontId="101" type="noConversion"/>
  <conditionalFormatting sqref="H26">
    <cfRule type="cellIs" dxfId="8" priority="3" operator="equal">
      <formula>B22</formula>
    </cfRule>
    <cfRule type="cellIs" dxfId="7" priority="4" operator="equal">
      <formula>B22</formula>
    </cfRule>
  </conditionalFormatting>
  <conditionalFormatting sqref="B50">
    <cfRule type="cellIs" dxfId="6" priority="2" operator="equal">
      <formula>B22</formula>
    </cfRule>
  </conditionalFormatting>
  <conditionalFormatting sqref="H25">
    <cfRule type="cellIs" dxfId="5" priority="1" operator="between">
      <formula>-0.5</formula>
      <formula>0.5</formula>
    </cfRule>
  </conditionalFormatting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N214"/>
  <sheetViews>
    <sheetView showGridLines="0" topLeftCell="B3" zoomScale="115" zoomScaleNormal="115" workbookViewId="0">
      <selection activeCell="M246" sqref="M246"/>
    </sheetView>
  </sheetViews>
  <sheetFormatPr baseColWidth="10" defaultColWidth="11.453125" defaultRowHeight="12.5"/>
  <cols>
    <col min="1" max="1" width="12.1796875" style="919" customWidth="1"/>
    <col min="2" max="2" width="20.54296875" style="920" customWidth="1"/>
    <col min="3" max="3" width="18.81640625" style="920" customWidth="1"/>
    <col min="4" max="4" width="19.81640625" style="919" customWidth="1"/>
    <col min="5" max="5" width="18.81640625" style="921" customWidth="1"/>
    <col min="6" max="6" width="16.1796875" style="919" customWidth="1"/>
    <col min="7" max="7" width="12.7265625" style="1310" bestFit="1" customWidth="1"/>
    <col min="8" max="8" width="11.453125" style="1311"/>
    <col min="9" max="9" width="11.453125" style="1311" customWidth="1"/>
    <col min="10" max="14" width="11.453125" style="1311"/>
    <col min="15" max="16384" width="11.453125" style="922"/>
  </cols>
  <sheetData>
    <row r="1" spans="1:14" hidden="1"/>
    <row r="2" spans="1:14" ht="14.25" hidden="1" customHeight="1"/>
    <row r="3" spans="1:14" ht="17.5">
      <c r="A3" s="1496" t="s">
        <v>291</v>
      </c>
      <c r="B3" s="1496"/>
      <c r="C3" s="1496"/>
      <c r="D3" s="1496"/>
      <c r="E3" s="1496"/>
      <c r="F3" s="1496"/>
    </row>
    <row r="4" spans="1:14" ht="5.9" customHeight="1"/>
    <row r="5" spans="1:14">
      <c r="A5" s="923"/>
      <c r="B5" s="924" t="s">
        <v>292</v>
      </c>
      <c r="C5" s="924" t="s">
        <v>292</v>
      </c>
      <c r="D5" s="925" t="s">
        <v>88</v>
      </c>
      <c r="E5" s="1497" t="s">
        <v>293</v>
      </c>
      <c r="F5" s="925" t="s">
        <v>294</v>
      </c>
    </row>
    <row r="6" spans="1:14">
      <c r="A6" s="926"/>
      <c r="B6" s="927" t="s">
        <v>295</v>
      </c>
      <c r="C6" s="927" t="s">
        <v>296</v>
      </c>
      <c r="D6" s="928" t="s">
        <v>292</v>
      </c>
      <c r="E6" s="1498"/>
      <c r="F6" s="928" t="s">
        <v>297</v>
      </c>
    </row>
    <row r="7" spans="1:14" ht="20.149999999999999" hidden="1" customHeight="1">
      <c r="A7" s="929">
        <v>32478</v>
      </c>
      <c r="B7" s="930">
        <v>11776913</v>
      </c>
      <c r="C7" s="930">
        <v>1096003</v>
      </c>
      <c r="D7" s="931">
        <f t="shared" ref="D7:D26" si="0">SUM(B7:C7)</f>
        <v>12872916</v>
      </c>
      <c r="E7" s="932">
        <v>5507151</v>
      </c>
      <c r="F7" s="940">
        <f t="shared" ref="F7:F29" si="1">D7/E7</f>
        <v>2.3374910184957702</v>
      </c>
      <c r="I7" s="1312"/>
      <c r="J7" s="1313"/>
      <c r="L7" s="1314">
        <f>G7-B7</f>
        <v>-11776913</v>
      </c>
    </row>
    <row r="8" spans="1:14" ht="20.149999999999999" hidden="1" customHeight="1">
      <c r="A8" s="929">
        <v>32843</v>
      </c>
      <c r="B8" s="930">
        <v>12304350</v>
      </c>
      <c r="C8" s="930">
        <v>1094136</v>
      </c>
      <c r="D8" s="931">
        <f t="shared" si="0"/>
        <v>13398486</v>
      </c>
      <c r="E8" s="932">
        <v>5636359</v>
      </c>
      <c r="F8" s="940">
        <f t="shared" si="1"/>
        <v>2.3771526973352834</v>
      </c>
      <c r="I8" s="1312"/>
      <c r="J8" s="1313" t="s">
        <v>224</v>
      </c>
      <c r="L8" s="1314"/>
    </row>
    <row r="9" spans="1:14" ht="20.149999999999999" hidden="1" customHeight="1">
      <c r="A9" s="929">
        <v>33208</v>
      </c>
      <c r="B9" s="930">
        <v>12587744</v>
      </c>
      <c r="C9" s="930">
        <v>1310779</v>
      </c>
      <c r="D9" s="931">
        <f t="shared" si="0"/>
        <v>13898523</v>
      </c>
      <c r="E9" s="932">
        <v>5773170</v>
      </c>
      <c r="F9" s="940">
        <f t="shared" si="1"/>
        <v>2.4074335243895466</v>
      </c>
      <c r="I9" s="1312">
        <v>90</v>
      </c>
      <c r="J9" s="1313">
        <f t="shared" ref="J9:J40" si="2">F9</f>
        <v>2.4074335243895466</v>
      </c>
      <c r="L9" s="1314">
        <f t="shared" ref="L9:L26" si="3">G8-C8</f>
        <v>-1094136</v>
      </c>
    </row>
    <row r="10" spans="1:14" ht="20.149999999999999" hidden="1" customHeight="1">
      <c r="A10" s="929">
        <v>33573</v>
      </c>
      <c r="B10" s="930">
        <v>12614031</v>
      </c>
      <c r="C10" s="930">
        <v>1532417</v>
      </c>
      <c r="D10" s="931">
        <f t="shared" si="0"/>
        <v>14146448</v>
      </c>
      <c r="E10" s="932">
        <v>5913691</v>
      </c>
      <c r="F10" s="940">
        <f t="shared" si="1"/>
        <v>2.3921520417620736</v>
      </c>
      <c r="I10" s="1312">
        <v>91</v>
      </c>
      <c r="J10" s="1313">
        <f t="shared" si="2"/>
        <v>2.3921520417620736</v>
      </c>
      <c r="L10" s="1314">
        <f t="shared" si="3"/>
        <v>-1310779</v>
      </c>
    </row>
    <row r="11" spans="1:14" ht="20.149999999999999" hidden="1" customHeight="1">
      <c r="A11" s="929">
        <v>33939</v>
      </c>
      <c r="B11" s="930">
        <v>12234096</v>
      </c>
      <c r="C11" s="930">
        <v>1607685</v>
      </c>
      <c r="D11" s="931">
        <f t="shared" si="0"/>
        <v>13841781</v>
      </c>
      <c r="E11" s="932">
        <v>6054084</v>
      </c>
      <c r="F11" s="940">
        <f t="shared" si="1"/>
        <v>2.2863543023188972</v>
      </c>
      <c r="I11" s="1312">
        <v>92</v>
      </c>
      <c r="J11" s="1313">
        <f t="shared" si="2"/>
        <v>2.2863543023188972</v>
      </c>
      <c r="L11" s="1314">
        <f t="shared" si="3"/>
        <v>-1532417</v>
      </c>
    </row>
    <row r="12" spans="1:14" ht="20.149999999999999" hidden="1" customHeight="1">
      <c r="A12" s="929">
        <v>34304</v>
      </c>
      <c r="B12" s="930">
        <v>11916436</v>
      </c>
      <c r="C12" s="930">
        <v>1736397</v>
      </c>
      <c r="D12" s="931">
        <f t="shared" si="0"/>
        <v>13652833</v>
      </c>
      <c r="E12" s="932">
        <v>6268105</v>
      </c>
      <c r="F12" s="940">
        <f t="shared" si="1"/>
        <v>2.1781436335224122</v>
      </c>
      <c r="I12" s="1312">
        <v>93</v>
      </c>
      <c r="J12" s="1313">
        <f t="shared" si="2"/>
        <v>2.1781436335224122</v>
      </c>
      <c r="L12" s="1314">
        <f t="shared" si="3"/>
        <v>-1607685</v>
      </c>
      <c r="N12" s="1311" t="s">
        <v>298</v>
      </c>
    </row>
    <row r="13" spans="1:14" ht="20.149999999999999" hidden="1" customHeight="1">
      <c r="A13" s="929">
        <v>34669</v>
      </c>
      <c r="B13" s="930">
        <v>12109602</v>
      </c>
      <c r="C13" s="930">
        <v>1410066</v>
      </c>
      <c r="D13" s="931">
        <f t="shared" si="0"/>
        <v>13519668</v>
      </c>
      <c r="E13" s="932">
        <v>6391427</v>
      </c>
      <c r="F13" s="940">
        <f t="shared" si="1"/>
        <v>2.1152816108202441</v>
      </c>
      <c r="I13" s="1312">
        <v>94</v>
      </c>
      <c r="J13" s="1313">
        <f t="shared" si="2"/>
        <v>2.1152816108202441</v>
      </c>
      <c r="L13" s="1314">
        <f t="shared" si="3"/>
        <v>-1736397</v>
      </c>
      <c r="M13" s="1312">
        <v>1994</v>
      </c>
      <c r="N13" s="1313">
        <v>2.1152816108202441</v>
      </c>
    </row>
    <row r="14" spans="1:14" ht="20.149999999999999" hidden="1" customHeight="1">
      <c r="A14" s="929">
        <v>35034</v>
      </c>
      <c r="B14" s="930">
        <v>12300791</v>
      </c>
      <c r="C14" s="930">
        <v>1194809</v>
      </c>
      <c r="D14" s="931">
        <f t="shared" si="0"/>
        <v>13495600</v>
      </c>
      <c r="E14" s="932">
        <v>6516282</v>
      </c>
      <c r="F14" s="940">
        <f t="shared" si="1"/>
        <v>2.0710583120865547</v>
      </c>
      <c r="I14" s="1312">
        <v>95</v>
      </c>
      <c r="J14" s="1313">
        <f t="shared" si="2"/>
        <v>2.0710583120865547</v>
      </c>
      <c r="L14" s="1314">
        <f t="shared" si="3"/>
        <v>-1410066</v>
      </c>
      <c r="M14" s="1312">
        <v>1995</v>
      </c>
      <c r="N14" s="1313">
        <v>2.0710583120865547</v>
      </c>
    </row>
    <row r="15" spans="1:14" ht="20.149999999999999" hidden="1" customHeight="1">
      <c r="A15" s="929">
        <v>35400</v>
      </c>
      <c r="B15" s="930">
        <v>12534661</v>
      </c>
      <c r="C15" s="930">
        <v>1152362</v>
      </c>
      <c r="D15" s="931">
        <f t="shared" si="0"/>
        <v>13687023</v>
      </c>
      <c r="E15" s="932">
        <v>6636497</v>
      </c>
      <c r="F15" s="940">
        <f t="shared" si="1"/>
        <v>2.0623866777910091</v>
      </c>
      <c r="I15" s="1312">
        <v>96</v>
      </c>
      <c r="J15" s="1313">
        <f t="shared" si="2"/>
        <v>2.0623866777910091</v>
      </c>
      <c r="K15" s="1315">
        <f t="shared" ref="K15:K40" si="4">F15</f>
        <v>2.0623866777910091</v>
      </c>
      <c r="L15" s="1314">
        <f t="shared" si="3"/>
        <v>-1194809</v>
      </c>
      <c r="M15" s="1312">
        <v>1996</v>
      </c>
      <c r="N15" s="1313">
        <v>2.0623866777910091</v>
      </c>
    </row>
    <row r="16" spans="1:14" ht="20.149999999999999" hidden="1" customHeight="1">
      <c r="A16" s="929">
        <v>35765</v>
      </c>
      <c r="B16" s="930">
        <v>13029432</v>
      </c>
      <c r="C16" s="930">
        <v>1034695</v>
      </c>
      <c r="D16" s="931">
        <f t="shared" si="0"/>
        <v>14064127</v>
      </c>
      <c r="E16" s="932">
        <v>6740378</v>
      </c>
      <c r="F16" s="940">
        <f t="shared" si="1"/>
        <v>2.086548706912283</v>
      </c>
      <c r="I16" s="1312">
        <v>97</v>
      </c>
      <c r="J16" s="1313">
        <f t="shared" si="2"/>
        <v>2.086548706912283</v>
      </c>
      <c r="K16" s="1315">
        <f t="shared" si="4"/>
        <v>2.086548706912283</v>
      </c>
      <c r="L16" s="1314">
        <f t="shared" si="3"/>
        <v>-1152362</v>
      </c>
      <c r="M16" s="1312">
        <v>1997</v>
      </c>
      <c r="N16" s="1313">
        <v>2.086548706912283</v>
      </c>
    </row>
    <row r="17" spans="1:14" ht="20.149999999999999" hidden="1" customHeight="1">
      <c r="A17" s="929">
        <v>36130</v>
      </c>
      <c r="B17" s="930">
        <v>13816294</v>
      </c>
      <c r="C17" s="930">
        <v>914356</v>
      </c>
      <c r="D17" s="931">
        <f t="shared" si="0"/>
        <v>14730650</v>
      </c>
      <c r="E17" s="932">
        <v>6846595</v>
      </c>
      <c r="F17" s="940">
        <f t="shared" si="1"/>
        <v>2.1515293368455413</v>
      </c>
      <c r="I17" s="1312">
        <v>98</v>
      </c>
      <c r="J17" s="1313">
        <f t="shared" si="2"/>
        <v>2.1515293368455413</v>
      </c>
      <c r="K17" s="1315">
        <f t="shared" si="4"/>
        <v>2.1515293368455413</v>
      </c>
      <c r="L17" s="1314">
        <f t="shared" si="3"/>
        <v>-1034695</v>
      </c>
      <c r="M17" s="1312">
        <v>1998</v>
      </c>
      <c r="N17" s="1313">
        <v>2.1515293368455413</v>
      </c>
    </row>
    <row r="18" spans="1:14" ht="20.149999999999999" hidden="1" customHeight="1">
      <c r="A18" s="929">
        <v>36495</v>
      </c>
      <c r="B18" s="930">
        <v>14578326</v>
      </c>
      <c r="C18" s="930">
        <v>853664</v>
      </c>
      <c r="D18" s="931">
        <f t="shared" si="0"/>
        <v>15431990</v>
      </c>
      <c r="E18" s="932">
        <v>6932804</v>
      </c>
      <c r="F18" s="940">
        <f t="shared" si="1"/>
        <v>2.2259377302459438</v>
      </c>
      <c r="I18" s="1312">
        <v>99</v>
      </c>
      <c r="J18" s="1313">
        <f t="shared" si="2"/>
        <v>2.2259377302459438</v>
      </c>
      <c r="K18" s="1315">
        <f t="shared" si="4"/>
        <v>2.2259377302459438</v>
      </c>
      <c r="L18" s="1314">
        <f t="shared" si="3"/>
        <v>-914356</v>
      </c>
      <c r="M18" s="1312">
        <v>1999</v>
      </c>
      <c r="N18" s="1313">
        <v>2.2259377302459438</v>
      </c>
    </row>
    <row r="19" spans="1:14" ht="20.149999999999999" customHeight="1">
      <c r="A19" s="929">
        <v>36861</v>
      </c>
      <c r="B19" s="930">
        <v>15236218</v>
      </c>
      <c r="C19" s="930">
        <v>863763</v>
      </c>
      <c r="D19" s="931">
        <f t="shared" si="0"/>
        <v>16099981</v>
      </c>
      <c r="E19" s="932">
        <v>7017233</v>
      </c>
      <c r="F19" s="940">
        <f t="shared" si="1"/>
        <v>2.2943489264215682</v>
      </c>
      <c r="I19" s="1316" t="s">
        <v>299</v>
      </c>
      <c r="J19" s="1313">
        <f t="shared" si="2"/>
        <v>2.2943489264215682</v>
      </c>
      <c r="K19" s="1315">
        <f t="shared" si="4"/>
        <v>2.2943489264215682</v>
      </c>
      <c r="L19" s="1314">
        <f t="shared" si="3"/>
        <v>-853664</v>
      </c>
      <c r="M19" s="1312">
        <v>2000</v>
      </c>
      <c r="N19" s="1313">
        <v>2.2943489264215682</v>
      </c>
    </row>
    <row r="20" spans="1:14" ht="20.149999999999999" customHeight="1">
      <c r="A20" s="929">
        <v>37226</v>
      </c>
      <c r="B20" s="930">
        <v>15748752</v>
      </c>
      <c r="C20" s="930">
        <v>920661</v>
      </c>
      <c r="D20" s="931">
        <f t="shared" si="0"/>
        <v>16669413</v>
      </c>
      <c r="E20" s="932">
        <v>7121087</v>
      </c>
      <c r="F20" s="940">
        <f t="shared" si="1"/>
        <v>2.3408523165072972</v>
      </c>
      <c r="I20" s="1316" t="s">
        <v>300</v>
      </c>
      <c r="J20" s="1313">
        <f t="shared" si="2"/>
        <v>2.3408523165072972</v>
      </c>
      <c r="K20" s="1315">
        <f t="shared" si="4"/>
        <v>2.3408523165072972</v>
      </c>
      <c r="L20" s="1314">
        <f t="shared" si="3"/>
        <v>-863763</v>
      </c>
      <c r="M20" s="1312">
        <v>2001</v>
      </c>
      <c r="N20" s="1313">
        <v>2.3408523165072972</v>
      </c>
    </row>
    <row r="21" spans="1:14" ht="20.149999999999999" customHeight="1">
      <c r="A21" s="929">
        <v>37591</v>
      </c>
      <c r="B21" s="930">
        <v>16188390</v>
      </c>
      <c r="C21" s="930">
        <v>1000967</v>
      </c>
      <c r="D21" s="931">
        <f t="shared" si="0"/>
        <v>17189357</v>
      </c>
      <c r="E21" s="932">
        <v>7190919</v>
      </c>
      <c r="F21" s="940">
        <f t="shared" si="1"/>
        <v>2.3904256187561006</v>
      </c>
      <c r="I21" s="1316" t="s">
        <v>301</v>
      </c>
      <c r="J21" s="1313">
        <f t="shared" si="2"/>
        <v>2.3904256187561006</v>
      </c>
      <c r="K21" s="1315">
        <f t="shared" si="4"/>
        <v>2.3904256187561006</v>
      </c>
      <c r="L21" s="1314">
        <f t="shared" si="3"/>
        <v>-920661</v>
      </c>
      <c r="M21" s="1312">
        <v>2002</v>
      </c>
      <c r="N21" s="1313">
        <v>2.3904256187561006</v>
      </c>
    </row>
    <row r="22" spans="1:14" ht="20.149999999999999" customHeight="1">
      <c r="A22" s="929">
        <v>37956</v>
      </c>
      <c r="B22" s="930">
        <v>16589561</v>
      </c>
      <c r="C22" s="930">
        <v>1073834</v>
      </c>
      <c r="D22" s="931">
        <f t="shared" si="0"/>
        <v>17663395</v>
      </c>
      <c r="E22" s="932">
        <v>7247856</v>
      </c>
      <c r="F22" s="940">
        <f t="shared" si="1"/>
        <v>2.4370510396453793</v>
      </c>
      <c r="I22" s="1316" t="s">
        <v>302</v>
      </c>
      <c r="J22" s="1313">
        <f t="shared" si="2"/>
        <v>2.4370510396453793</v>
      </c>
      <c r="K22" s="1315">
        <f t="shared" si="4"/>
        <v>2.4370510396453793</v>
      </c>
      <c r="L22" s="1314">
        <f t="shared" si="3"/>
        <v>-1000967</v>
      </c>
      <c r="M22" s="1312">
        <v>2003</v>
      </c>
      <c r="N22" s="1313">
        <v>2.4317073904338056</v>
      </c>
    </row>
    <row r="23" spans="1:14" ht="20.149999999999999" customHeight="1">
      <c r="A23" s="929">
        <v>38322</v>
      </c>
      <c r="B23" s="930">
        <v>17161920</v>
      </c>
      <c r="C23" s="930">
        <v>1121015</v>
      </c>
      <c r="D23" s="931">
        <f t="shared" si="0"/>
        <v>18282935</v>
      </c>
      <c r="E23" s="932">
        <v>7300329</v>
      </c>
      <c r="F23" s="940">
        <f t="shared" si="1"/>
        <v>2.5043987743566078</v>
      </c>
      <c r="I23" s="1316" t="s">
        <v>303</v>
      </c>
      <c r="J23" s="1313">
        <f t="shared" si="2"/>
        <v>2.5043987743566078</v>
      </c>
      <c r="K23" s="1315">
        <f t="shared" si="4"/>
        <v>2.5043987743566078</v>
      </c>
      <c r="L23" s="1314">
        <f t="shared" si="3"/>
        <v>-1073834</v>
      </c>
      <c r="M23" s="1317">
        <v>38108</v>
      </c>
      <c r="N23" s="1313">
        <v>2.5116464210639111</v>
      </c>
    </row>
    <row r="24" spans="1:14" ht="20.149999999999999" customHeight="1">
      <c r="A24" s="929">
        <v>38717</v>
      </c>
      <c r="B24" s="930">
        <v>18156182</v>
      </c>
      <c r="C24" s="930">
        <v>1169636</v>
      </c>
      <c r="D24" s="931">
        <f t="shared" si="0"/>
        <v>19325818</v>
      </c>
      <c r="E24" s="932">
        <v>7388500</v>
      </c>
      <c r="F24" s="940">
        <f t="shared" si="1"/>
        <v>2.6156619070176625</v>
      </c>
      <c r="I24" s="1316" t="s">
        <v>304</v>
      </c>
      <c r="J24" s="1313">
        <f t="shared" si="2"/>
        <v>2.6156619070176625</v>
      </c>
      <c r="K24" s="1315">
        <f t="shared" si="4"/>
        <v>2.6156619070176625</v>
      </c>
      <c r="L24" s="1314">
        <f t="shared" si="3"/>
        <v>-1121015</v>
      </c>
      <c r="M24" s="1317">
        <v>38108</v>
      </c>
      <c r="N24" s="1313">
        <v>2.5116464210639111</v>
      </c>
    </row>
    <row r="25" spans="1:14" ht="20.149999999999999" customHeight="1">
      <c r="A25" s="929">
        <v>39082</v>
      </c>
      <c r="B25" s="930">
        <v>18770259</v>
      </c>
      <c r="C25" s="930">
        <v>1209077</v>
      </c>
      <c r="D25" s="931">
        <f t="shared" si="0"/>
        <v>19979336</v>
      </c>
      <c r="E25" s="932">
        <v>7494385</v>
      </c>
      <c r="F25" s="940">
        <f t="shared" si="1"/>
        <v>2.6659073426305162</v>
      </c>
      <c r="I25" s="1316" t="s">
        <v>305</v>
      </c>
      <c r="J25" s="1313">
        <f t="shared" si="2"/>
        <v>2.6659073426305162</v>
      </c>
      <c r="K25" s="1315">
        <f t="shared" si="4"/>
        <v>2.6659073426305162</v>
      </c>
      <c r="L25" s="1314">
        <f t="shared" si="3"/>
        <v>-1169636</v>
      </c>
      <c r="M25" s="1317">
        <v>38108</v>
      </c>
      <c r="N25" s="1313">
        <v>2.5116464210639111</v>
      </c>
    </row>
    <row r="26" spans="1:14" ht="20.149999999999999" customHeight="1">
      <c r="A26" s="929">
        <v>39447</v>
      </c>
      <c r="B26" s="930">
        <v>19195755</v>
      </c>
      <c r="C26" s="930">
        <v>1367463</v>
      </c>
      <c r="D26" s="931">
        <f t="shared" si="0"/>
        <v>20563218</v>
      </c>
      <c r="E26" s="932">
        <v>7586574</v>
      </c>
      <c r="F26" s="940">
        <f t="shared" si="1"/>
        <v>2.710474846749007</v>
      </c>
      <c r="G26" s="1318"/>
      <c r="H26" s="1319"/>
      <c r="I26" s="1316" t="s">
        <v>306</v>
      </c>
      <c r="J26" s="1313">
        <f t="shared" si="2"/>
        <v>2.710474846749007</v>
      </c>
      <c r="K26" s="1315">
        <f t="shared" si="4"/>
        <v>2.710474846749007</v>
      </c>
      <c r="L26" s="1314">
        <f t="shared" si="3"/>
        <v>-1209077</v>
      </c>
      <c r="M26" s="1317">
        <v>38108</v>
      </c>
      <c r="N26" s="1313">
        <v>2.5116464210639111</v>
      </c>
    </row>
    <row r="27" spans="1:14" ht="20.149999999999999" customHeight="1">
      <c r="A27" s="929">
        <v>39813</v>
      </c>
      <c r="B27" s="930">
        <v>18305613</v>
      </c>
      <c r="C27" s="930">
        <v>2156051</v>
      </c>
      <c r="D27" s="931">
        <f t="shared" ref="D27:D69" si="5">SUM(B27:C27)</f>
        <v>20461664</v>
      </c>
      <c r="E27" s="932">
        <v>7700749</v>
      </c>
      <c r="F27" s="940">
        <f t="shared" si="1"/>
        <v>2.657100497626919</v>
      </c>
      <c r="G27" s="1318"/>
      <c r="H27" s="1319"/>
      <c r="I27" s="1316" t="s">
        <v>307</v>
      </c>
      <c r="J27" s="1313">
        <f t="shared" si="2"/>
        <v>2.657100497626919</v>
      </c>
      <c r="K27" s="1315">
        <f t="shared" si="4"/>
        <v>2.657100497626919</v>
      </c>
      <c r="M27" s="1317">
        <v>38108</v>
      </c>
      <c r="N27" s="1313">
        <v>2.5116464210639111</v>
      </c>
    </row>
    <row r="28" spans="1:14" ht="20.149999999999999" customHeight="1">
      <c r="A28" s="929">
        <v>40178</v>
      </c>
      <c r="B28" s="930">
        <v>17640018</v>
      </c>
      <c r="C28" s="930">
        <v>2874522</v>
      </c>
      <c r="D28" s="931">
        <f t="shared" si="5"/>
        <v>20514540</v>
      </c>
      <c r="E28" s="932">
        <v>7826416</v>
      </c>
      <c r="F28" s="940">
        <f t="shared" si="1"/>
        <v>2.6211921267665814</v>
      </c>
      <c r="G28" s="1318"/>
      <c r="H28" s="1320">
        <v>8184117</v>
      </c>
      <c r="I28" s="1316" t="s">
        <v>308</v>
      </c>
      <c r="J28" s="1313">
        <f t="shared" si="2"/>
        <v>2.6211921267665814</v>
      </c>
      <c r="K28" s="1315">
        <f t="shared" si="4"/>
        <v>2.6211921267665814</v>
      </c>
      <c r="M28" s="1317">
        <v>38108</v>
      </c>
      <c r="N28" s="1313">
        <v>2.5116464210639111</v>
      </c>
    </row>
    <row r="29" spans="1:14" ht="20.149999999999999" customHeight="1">
      <c r="A29" s="929">
        <v>40543</v>
      </c>
      <c r="B29" s="930">
        <v>17478095</v>
      </c>
      <c r="C29" s="930">
        <v>2858314</v>
      </c>
      <c r="D29" s="931">
        <f t="shared" si="5"/>
        <v>20336409</v>
      </c>
      <c r="E29" s="932">
        <v>7948463</v>
      </c>
      <c r="F29" s="940">
        <f t="shared" si="1"/>
        <v>2.5585335177379576</v>
      </c>
      <c r="G29" s="1230">
        <v>8269866</v>
      </c>
      <c r="H29" s="1321">
        <f>E40-H28</f>
        <v>196914</v>
      </c>
      <c r="I29" s="1316" t="s">
        <v>309</v>
      </c>
      <c r="J29" s="1313">
        <f t="shared" si="2"/>
        <v>2.5585335177379576</v>
      </c>
      <c r="K29" s="1315">
        <f t="shared" si="4"/>
        <v>2.5585335177379576</v>
      </c>
      <c r="M29" s="1317">
        <v>38108</v>
      </c>
      <c r="N29" s="1313">
        <v>2.5116464210639111</v>
      </c>
    </row>
    <row r="30" spans="1:14" ht="20.149999999999999" customHeight="1">
      <c r="A30" s="933">
        <v>40907</v>
      </c>
      <c r="B30" s="934">
        <v>17111792</v>
      </c>
      <c r="C30" s="930">
        <v>2770164</v>
      </c>
      <c r="D30" s="931">
        <f t="shared" si="5"/>
        <v>19881956</v>
      </c>
      <c r="E30" s="932">
        <v>8061785</v>
      </c>
      <c r="F30" s="940">
        <f>D30/E30</f>
        <v>2.4661977465288394</v>
      </c>
      <c r="G30" s="1322">
        <f>E40-G29</f>
        <v>111165</v>
      </c>
      <c r="H30" s="1319"/>
      <c r="I30" s="1316" t="s">
        <v>310</v>
      </c>
      <c r="J30" s="1313">
        <f t="shared" si="2"/>
        <v>2.4661977465288394</v>
      </c>
      <c r="K30" s="1315">
        <f t="shared" si="4"/>
        <v>2.4661977465288394</v>
      </c>
      <c r="M30" s="1317">
        <v>38108</v>
      </c>
      <c r="N30" s="1313">
        <v>2.5116464210639111</v>
      </c>
    </row>
    <row r="31" spans="1:14" ht="20.149999999999999" customHeight="1">
      <c r="A31" s="933">
        <v>41274</v>
      </c>
      <c r="B31" s="934">
        <v>16332488</v>
      </c>
      <c r="C31" s="930">
        <v>2798733</v>
      </c>
      <c r="D31" s="931">
        <f t="shared" si="5"/>
        <v>19131221</v>
      </c>
      <c r="E31" s="932">
        <v>8182112</v>
      </c>
      <c r="F31" s="940">
        <f t="shared" ref="F31:F84" si="6">D31/E31</f>
        <v>2.3381763779327391</v>
      </c>
      <c r="G31" s="1318" t="s">
        <v>25</v>
      </c>
      <c r="H31" s="1319"/>
      <c r="I31" s="1316" t="s">
        <v>131</v>
      </c>
      <c r="J31" s="1313">
        <f t="shared" si="2"/>
        <v>2.3381763779327391</v>
      </c>
      <c r="K31" s="1315">
        <f t="shared" si="4"/>
        <v>2.3381763779327391</v>
      </c>
      <c r="M31" s="1317">
        <v>38108</v>
      </c>
      <c r="N31" s="1313">
        <v>2.5116464210639111</v>
      </c>
    </row>
    <row r="32" spans="1:14" ht="20.149999999999999" customHeight="1">
      <c r="A32" s="929">
        <v>41639</v>
      </c>
      <c r="B32" s="934">
        <v>16258042</v>
      </c>
      <c r="C32" s="930">
        <v>2592428</v>
      </c>
      <c r="D32" s="931">
        <f t="shared" si="5"/>
        <v>18850470</v>
      </c>
      <c r="E32" s="932">
        <v>8315826</v>
      </c>
      <c r="F32" s="940">
        <f t="shared" si="6"/>
        <v>2.2668187141000784</v>
      </c>
      <c r="G32" s="1318" t="s">
        <v>25</v>
      </c>
      <c r="H32" s="1323"/>
      <c r="I32" s="1316" t="s">
        <v>132</v>
      </c>
      <c r="J32" s="1313">
        <f t="shared" si="2"/>
        <v>2.2668187141000784</v>
      </c>
      <c r="K32" s="1315">
        <f t="shared" si="4"/>
        <v>2.2668187141000784</v>
      </c>
      <c r="M32" s="1317">
        <v>38108</v>
      </c>
      <c r="N32" s="1313">
        <v>2.5116464210639111</v>
      </c>
    </row>
    <row r="33" spans="1:14" ht="18.649999999999999" hidden="1" customHeight="1">
      <c r="A33" s="933">
        <v>41642</v>
      </c>
      <c r="B33" s="934">
        <v>16101625</v>
      </c>
      <c r="C33" s="930">
        <v>2592428</v>
      </c>
      <c r="D33" s="931">
        <f t="shared" si="5"/>
        <v>18694053</v>
      </c>
      <c r="E33" s="932">
        <v>8323965</v>
      </c>
      <c r="F33" s="940">
        <f t="shared" si="6"/>
        <v>2.245811100839564</v>
      </c>
      <c r="G33" s="1318" t="s">
        <v>17</v>
      </c>
      <c r="H33" s="1319"/>
      <c r="I33" s="1316" t="s">
        <v>311</v>
      </c>
      <c r="J33" s="1313">
        <f>F33</f>
        <v>2.245811100839564</v>
      </c>
      <c r="K33" s="1315">
        <f>F33</f>
        <v>2.245811100839564</v>
      </c>
      <c r="M33" s="1317">
        <v>38108</v>
      </c>
      <c r="N33" s="1313">
        <v>2.5116464210639111</v>
      </c>
    </row>
    <row r="34" spans="1:14" ht="18.649999999999999" hidden="1" customHeight="1">
      <c r="A34" s="933">
        <v>41673</v>
      </c>
      <c r="B34" s="934">
        <v>16168480</v>
      </c>
      <c r="C34" s="930">
        <v>2659865</v>
      </c>
      <c r="D34" s="931">
        <f t="shared" si="5"/>
        <v>18828345</v>
      </c>
      <c r="E34" s="932">
        <v>8318212</v>
      </c>
      <c r="F34" s="940">
        <f t="shared" si="6"/>
        <v>2.263508672296402</v>
      </c>
      <c r="G34" s="1318" t="s">
        <v>17</v>
      </c>
      <c r="H34" s="1319"/>
      <c r="I34" s="1316" t="s">
        <v>133</v>
      </c>
      <c r="J34" s="1313">
        <f>F34</f>
        <v>2.263508672296402</v>
      </c>
      <c r="K34" s="1315">
        <f>F34</f>
        <v>2.263508672296402</v>
      </c>
      <c r="M34" s="1317">
        <v>38108</v>
      </c>
      <c r="N34" s="1313">
        <v>2.5116464210639111</v>
      </c>
    </row>
    <row r="35" spans="1:14" ht="18.649999999999999" hidden="1" customHeight="1">
      <c r="A35" s="933">
        <v>41701</v>
      </c>
      <c r="B35" s="934">
        <v>16269721</v>
      </c>
      <c r="C35" s="930">
        <v>2609004</v>
      </c>
      <c r="D35" s="931">
        <f t="shared" si="5"/>
        <v>18878725</v>
      </c>
      <c r="E35" s="932">
        <v>8328658</v>
      </c>
      <c r="F35" s="940">
        <f t="shared" si="6"/>
        <v>2.266718719870596</v>
      </c>
      <c r="G35" s="1318" t="s">
        <v>17</v>
      </c>
      <c r="H35" s="1319"/>
      <c r="I35" s="1316" t="s">
        <v>134</v>
      </c>
      <c r="J35" s="1313">
        <f t="shared" si="2"/>
        <v>2.266718719870596</v>
      </c>
      <c r="K35" s="1315">
        <f t="shared" si="4"/>
        <v>2.266718719870596</v>
      </c>
      <c r="M35" s="1317">
        <v>38108</v>
      </c>
      <c r="N35" s="1313">
        <v>2.5116464210639111</v>
      </c>
    </row>
    <row r="36" spans="1:14" ht="18.649999999999999" hidden="1" customHeight="1">
      <c r="A36" s="933">
        <v>41732</v>
      </c>
      <c r="B36" s="934">
        <v>16420853</v>
      </c>
      <c r="C36" s="930">
        <v>2529770</v>
      </c>
      <c r="D36" s="931">
        <f t="shared" si="5"/>
        <v>18950623</v>
      </c>
      <c r="E36" s="932">
        <v>8339738</v>
      </c>
      <c r="F36" s="940">
        <f t="shared" si="6"/>
        <v>2.2723283393315232</v>
      </c>
      <c r="G36" s="1318" t="s">
        <v>18</v>
      </c>
      <c r="H36" s="1319"/>
      <c r="I36" s="1316" t="s">
        <v>312</v>
      </c>
      <c r="J36" s="1313">
        <f t="shared" si="2"/>
        <v>2.2723283393315232</v>
      </c>
      <c r="K36" s="1315">
        <f t="shared" si="4"/>
        <v>2.2723283393315232</v>
      </c>
      <c r="M36" s="1317">
        <v>38108</v>
      </c>
      <c r="N36" s="1313">
        <v>2.5116464210639111</v>
      </c>
    </row>
    <row r="37" spans="1:14" ht="18.649999999999999" hidden="1" customHeight="1">
      <c r="A37" s="933">
        <v>41762</v>
      </c>
      <c r="B37" s="934">
        <v>16643364</v>
      </c>
      <c r="C37" s="930">
        <v>2420564</v>
      </c>
      <c r="D37" s="931">
        <f t="shared" si="5"/>
        <v>19063928</v>
      </c>
      <c r="E37" s="932">
        <v>8341124</v>
      </c>
      <c r="F37" s="940">
        <f t="shared" si="6"/>
        <v>2.2855346593576598</v>
      </c>
      <c r="G37" s="1318" t="s">
        <v>18</v>
      </c>
      <c r="H37" s="1319"/>
      <c r="I37" s="1316" t="s">
        <v>313</v>
      </c>
      <c r="J37" s="1313">
        <f t="shared" si="2"/>
        <v>2.2855346593576598</v>
      </c>
      <c r="K37" s="1315">
        <f t="shared" si="4"/>
        <v>2.2855346593576598</v>
      </c>
      <c r="M37" s="1317">
        <v>38108</v>
      </c>
      <c r="N37" s="1313">
        <v>2.5116464210639111</v>
      </c>
    </row>
    <row r="38" spans="1:14" ht="18.649999999999999" hidden="1" customHeight="1">
      <c r="A38" s="933">
        <v>41793</v>
      </c>
      <c r="B38" s="934">
        <v>16555787</v>
      </c>
      <c r="C38" s="930">
        <v>2346749</v>
      </c>
      <c r="D38" s="931">
        <f t="shared" si="5"/>
        <v>18902536</v>
      </c>
      <c r="E38" s="932">
        <v>8355745</v>
      </c>
      <c r="F38" s="940">
        <f t="shared" si="6"/>
        <v>2.262220304712506</v>
      </c>
      <c r="G38" s="1318" t="s">
        <v>18</v>
      </c>
      <c r="H38" s="1319"/>
      <c r="I38" s="1316" t="s">
        <v>314</v>
      </c>
      <c r="J38" s="1313">
        <f t="shared" si="2"/>
        <v>2.262220304712506</v>
      </c>
      <c r="K38" s="1315">
        <f t="shared" si="4"/>
        <v>2.262220304712506</v>
      </c>
      <c r="M38" s="1317">
        <v>38108</v>
      </c>
      <c r="N38" s="1313">
        <v>2.5116464210639111</v>
      </c>
    </row>
    <row r="39" spans="1:14" ht="18.649999999999999" hidden="1" customHeight="1">
      <c r="A39" s="933">
        <v>41823</v>
      </c>
      <c r="B39" s="934">
        <v>16605097</v>
      </c>
      <c r="C39" s="930">
        <v>2327339</v>
      </c>
      <c r="D39" s="931">
        <f t="shared" si="5"/>
        <v>18932436</v>
      </c>
      <c r="E39" s="932">
        <v>8368115</v>
      </c>
      <c r="F39" s="940">
        <f t="shared" si="6"/>
        <v>2.2624493090737876</v>
      </c>
      <c r="G39" s="1318" t="s">
        <v>20</v>
      </c>
      <c r="H39" s="1319"/>
      <c r="I39" s="1316" t="s">
        <v>315</v>
      </c>
      <c r="J39" s="1313">
        <f t="shared" si="2"/>
        <v>2.2624493090737876</v>
      </c>
      <c r="K39" s="1315">
        <f t="shared" si="4"/>
        <v>2.2624493090737876</v>
      </c>
      <c r="M39" s="1317">
        <v>38108</v>
      </c>
      <c r="N39" s="1313">
        <v>2.5116464210639111</v>
      </c>
    </row>
    <row r="40" spans="1:14" ht="18.649999999999999" hidden="1" customHeight="1">
      <c r="A40" s="933">
        <v>41854</v>
      </c>
      <c r="B40" s="934">
        <v>16611116</v>
      </c>
      <c r="C40" s="930">
        <v>2379446</v>
      </c>
      <c r="D40" s="931">
        <f t="shared" si="5"/>
        <v>18990562</v>
      </c>
      <c r="E40" s="932">
        <v>8381031</v>
      </c>
      <c r="F40" s="940">
        <f t="shared" si="6"/>
        <v>2.265898073876591</v>
      </c>
      <c r="G40" s="1318" t="s">
        <v>21</v>
      </c>
      <c r="H40" s="1319"/>
      <c r="I40" s="1316" t="s">
        <v>135</v>
      </c>
      <c r="J40" s="1313">
        <f t="shared" si="2"/>
        <v>2.265898073876591</v>
      </c>
      <c r="K40" s="1315">
        <f t="shared" si="4"/>
        <v>2.265898073876591</v>
      </c>
      <c r="M40" s="1317">
        <v>38108</v>
      </c>
      <c r="N40" s="1313">
        <v>2.5116464210639111</v>
      </c>
    </row>
    <row r="41" spans="1:14" ht="18.649999999999999" hidden="1" customHeight="1">
      <c r="A41" s="933">
        <v>41885</v>
      </c>
      <c r="B41" s="934">
        <v>16565854</v>
      </c>
      <c r="C41" s="930">
        <v>2382324</v>
      </c>
      <c r="D41" s="931">
        <f t="shared" si="5"/>
        <v>18948178</v>
      </c>
      <c r="E41" s="932">
        <v>8385487</v>
      </c>
      <c r="F41" s="940">
        <f t="shared" si="6"/>
        <v>2.2596395415078456</v>
      </c>
      <c r="G41" s="1318"/>
      <c r="H41" s="1319"/>
      <c r="I41" s="1316" t="s">
        <v>316</v>
      </c>
      <c r="J41" s="1313">
        <f>F41</f>
        <v>2.2596395415078456</v>
      </c>
      <c r="K41" s="1315"/>
      <c r="M41" s="1317"/>
      <c r="N41" s="1313"/>
    </row>
    <row r="42" spans="1:14" ht="18.649999999999999" hidden="1" customHeight="1">
      <c r="A42" s="933">
        <v>41915</v>
      </c>
      <c r="B42" s="934">
        <v>16575092</v>
      </c>
      <c r="C42" s="930">
        <v>2245893</v>
      </c>
      <c r="D42" s="931">
        <f t="shared" si="5"/>
        <v>18820985</v>
      </c>
      <c r="E42" s="932">
        <v>8400291</v>
      </c>
      <c r="F42" s="940">
        <f t="shared" si="6"/>
        <v>2.2405158345109712</v>
      </c>
      <c r="G42" s="1318"/>
      <c r="H42" s="1319"/>
      <c r="I42" s="1316" t="s">
        <v>317</v>
      </c>
      <c r="J42" s="1313">
        <f>F42</f>
        <v>2.2405158345109712</v>
      </c>
      <c r="K42" s="1315"/>
      <c r="M42" s="1317"/>
      <c r="N42" s="1313"/>
    </row>
    <row r="43" spans="1:14" ht="18.649999999999999" hidden="1" customHeight="1">
      <c r="A43" s="933">
        <v>41946</v>
      </c>
      <c r="B43" s="934">
        <v>16731207</v>
      </c>
      <c r="C43" s="930">
        <v>2302600</v>
      </c>
      <c r="D43" s="931">
        <f t="shared" si="5"/>
        <v>19033807</v>
      </c>
      <c r="E43" s="932">
        <v>8416198</v>
      </c>
      <c r="F43" s="940">
        <f t="shared" si="6"/>
        <v>2.2615683471325174</v>
      </c>
      <c r="G43" s="1318"/>
      <c r="H43" s="1319"/>
      <c r="I43" s="1316" t="s">
        <v>318</v>
      </c>
      <c r="J43" s="1313">
        <f>F43</f>
        <v>2.2615683471325174</v>
      </c>
      <c r="K43" s="1315"/>
      <c r="M43" s="1317"/>
      <c r="N43" s="1313"/>
    </row>
    <row r="44" spans="1:14" ht="18.649999999999999" customHeight="1">
      <c r="A44" s="933">
        <v>41976</v>
      </c>
      <c r="B44" s="934">
        <v>16651884</v>
      </c>
      <c r="C44" s="930">
        <v>2280749</v>
      </c>
      <c r="D44" s="931">
        <f t="shared" si="5"/>
        <v>18932633</v>
      </c>
      <c r="E44" s="932">
        <v>8428617</v>
      </c>
      <c r="F44" s="940">
        <f t="shared" si="6"/>
        <v>2.2462324483364235</v>
      </c>
      <c r="G44" s="1318"/>
      <c r="H44" s="1323"/>
      <c r="I44" s="1316" t="s">
        <v>311</v>
      </c>
      <c r="J44" s="1313">
        <f>F44</f>
        <v>2.2462324483364235</v>
      </c>
      <c r="K44" s="1315"/>
      <c r="M44" s="1317"/>
      <c r="N44" s="1313"/>
    </row>
    <row r="45" spans="1:14" ht="18.649999999999999" hidden="1" customHeight="1">
      <c r="A45" s="933">
        <v>42007</v>
      </c>
      <c r="B45" s="934">
        <v>16589693</v>
      </c>
      <c r="C45" s="930">
        <v>2280749</v>
      </c>
      <c r="D45" s="931">
        <f t="shared" si="5"/>
        <v>18870442</v>
      </c>
      <c r="E45" s="932">
        <v>8439499</v>
      </c>
      <c r="F45" s="940">
        <f t="shared" si="6"/>
        <v>2.2359670876197746</v>
      </c>
      <c r="G45" s="1324"/>
      <c r="H45" s="1323" t="s">
        <v>14</v>
      </c>
      <c r="I45" s="1316" t="s">
        <v>319</v>
      </c>
      <c r="J45" s="1313">
        <f>F45</f>
        <v>2.2359670876197746</v>
      </c>
      <c r="K45" s="1315"/>
      <c r="M45" s="1317"/>
      <c r="N45" s="1313"/>
    </row>
    <row r="46" spans="1:14" ht="18.649999999999999" hidden="1" customHeight="1">
      <c r="A46" s="933">
        <v>42038</v>
      </c>
      <c r="B46" s="934">
        <v>16705373</v>
      </c>
      <c r="C46" s="930">
        <v>2283274</v>
      </c>
      <c r="D46" s="931">
        <f t="shared" si="5"/>
        <v>18988647</v>
      </c>
      <c r="E46" s="932">
        <v>8426243</v>
      </c>
      <c r="F46" s="940">
        <f t="shared" si="6"/>
        <v>2.253512864511503</v>
      </c>
      <c r="G46" s="1324"/>
      <c r="H46" s="1323" t="s">
        <v>15</v>
      </c>
      <c r="I46" s="1316" t="s">
        <v>320</v>
      </c>
      <c r="J46" s="1313">
        <f t="shared" ref="J46:J84" si="7">F46</f>
        <v>2.253512864511503</v>
      </c>
      <c r="K46" s="1315"/>
      <c r="M46" s="1317"/>
      <c r="N46" s="1313"/>
    </row>
    <row r="47" spans="1:14" ht="18.649999999999999" hidden="1" customHeight="1">
      <c r="A47" s="933">
        <v>42066</v>
      </c>
      <c r="B47" s="934">
        <v>16826434</v>
      </c>
      <c r="C47" s="930">
        <v>2234864</v>
      </c>
      <c r="D47" s="931">
        <f t="shared" si="5"/>
        <v>19061298</v>
      </c>
      <c r="E47" s="932">
        <v>8428726</v>
      </c>
      <c r="F47" s="940">
        <f t="shared" si="6"/>
        <v>2.2614684591716472</v>
      </c>
      <c r="G47" s="1324"/>
      <c r="H47" s="1323" t="s">
        <v>16</v>
      </c>
      <c r="I47" s="1316" t="s">
        <v>321</v>
      </c>
      <c r="J47" s="1313">
        <f t="shared" si="7"/>
        <v>2.2614684591716472</v>
      </c>
      <c r="K47" s="1315"/>
      <c r="M47" s="1317"/>
      <c r="N47" s="1313"/>
    </row>
    <row r="48" spans="1:14" ht="18.649999999999999" hidden="1" customHeight="1">
      <c r="A48" s="933">
        <v>42097</v>
      </c>
      <c r="B48" s="934">
        <v>16980815</v>
      </c>
      <c r="C48" s="930">
        <v>2154935</v>
      </c>
      <c r="D48" s="931">
        <f t="shared" si="5"/>
        <v>19135750</v>
      </c>
      <c r="E48" s="932">
        <v>8436354</v>
      </c>
      <c r="F48" s="940">
        <f t="shared" si="6"/>
        <v>2.2682488193359358</v>
      </c>
      <c r="G48" s="1324"/>
      <c r="H48" s="1323" t="s">
        <v>17</v>
      </c>
      <c r="I48" s="1316" t="s">
        <v>322</v>
      </c>
      <c r="J48" s="1313">
        <f t="shared" si="7"/>
        <v>2.2682488193359358</v>
      </c>
      <c r="K48" s="1315"/>
      <c r="M48" s="1317"/>
      <c r="N48" s="1313"/>
    </row>
    <row r="49" spans="1:14" ht="18.649999999999999" hidden="1" customHeight="1">
      <c r="A49" s="933">
        <v>42127</v>
      </c>
      <c r="B49" s="934">
        <v>17248257</v>
      </c>
      <c r="C49" s="930">
        <v>2061004</v>
      </c>
      <c r="D49" s="931">
        <f t="shared" si="5"/>
        <v>19309261</v>
      </c>
      <c r="E49" s="932">
        <v>8434731</v>
      </c>
      <c r="F49" s="940">
        <f t="shared" si="6"/>
        <v>2.289256290449571</v>
      </c>
      <c r="G49" s="1324"/>
      <c r="H49" s="1323" t="s">
        <v>18</v>
      </c>
      <c r="I49" s="1316" t="s">
        <v>323</v>
      </c>
      <c r="J49" s="1313">
        <f t="shared" si="7"/>
        <v>2.289256290449571</v>
      </c>
      <c r="K49" s="1315"/>
      <c r="M49" s="1317"/>
      <c r="N49" s="1313"/>
    </row>
    <row r="50" spans="1:14" ht="18.649999999999999" hidden="1" customHeight="1">
      <c r="A50" s="933">
        <v>42158</v>
      </c>
      <c r="B50" s="934">
        <v>17075015</v>
      </c>
      <c r="C50" s="930">
        <v>1977425</v>
      </c>
      <c r="D50" s="931">
        <f t="shared" si="5"/>
        <v>19052440</v>
      </c>
      <c r="E50" s="932">
        <v>8447911</v>
      </c>
      <c r="F50" s="940">
        <f t="shared" si="6"/>
        <v>2.2552841761708899</v>
      </c>
      <c r="G50" s="1324">
        <f>C50-C48</f>
        <v>-177510</v>
      </c>
      <c r="H50" s="1323" t="s">
        <v>19</v>
      </c>
      <c r="I50" s="1316" t="s">
        <v>324</v>
      </c>
      <c r="J50" s="1313">
        <f t="shared" si="7"/>
        <v>2.2552841761708899</v>
      </c>
      <c r="K50" s="1315"/>
      <c r="M50" s="1317"/>
      <c r="N50" s="1313"/>
    </row>
    <row r="51" spans="1:14" ht="18" hidden="1" customHeight="1">
      <c r="A51" s="933">
        <v>42188</v>
      </c>
      <c r="B51" s="934">
        <v>17127907</v>
      </c>
      <c r="C51" s="930">
        <v>1977737</v>
      </c>
      <c r="D51" s="931">
        <f t="shared" si="5"/>
        <v>19105644</v>
      </c>
      <c r="E51" s="932">
        <v>8461153</v>
      </c>
      <c r="F51" s="940">
        <f t="shared" si="6"/>
        <v>2.258042609559241</v>
      </c>
      <c r="G51" s="1324">
        <f>C51-C48</f>
        <v>-177198</v>
      </c>
      <c r="H51" s="1323" t="s">
        <v>20</v>
      </c>
      <c r="I51" s="1316" t="s">
        <v>325</v>
      </c>
      <c r="J51" s="1313">
        <f t="shared" si="7"/>
        <v>2.258042609559241</v>
      </c>
      <c r="K51" s="1315"/>
      <c r="M51" s="1317"/>
      <c r="N51" s="1313"/>
    </row>
    <row r="52" spans="1:14" ht="18" hidden="1" customHeight="1">
      <c r="A52" s="933">
        <v>42219</v>
      </c>
      <c r="B52" s="934">
        <v>16983302</v>
      </c>
      <c r="C52" s="930">
        <v>2040398</v>
      </c>
      <c r="D52" s="931">
        <f t="shared" si="5"/>
        <v>19023700</v>
      </c>
      <c r="E52" s="932">
        <v>8462042</v>
      </c>
      <c r="F52" s="940">
        <f t="shared" si="6"/>
        <v>2.2481216708685681</v>
      </c>
      <c r="G52" s="1324">
        <f>C52-C48</f>
        <v>-114537</v>
      </c>
      <c r="H52" s="1323"/>
      <c r="I52" s="1316" t="s">
        <v>326</v>
      </c>
      <c r="J52" s="1313">
        <f t="shared" si="7"/>
        <v>2.2481216708685681</v>
      </c>
      <c r="K52" s="1315"/>
      <c r="M52" s="1317"/>
      <c r="N52" s="1313"/>
    </row>
    <row r="53" spans="1:14" ht="18" hidden="1" customHeight="1">
      <c r="A53" s="933">
        <v>42250</v>
      </c>
      <c r="B53" s="934">
        <v>17072551</v>
      </c>
      <c r="C53" s="930">
        <v>2081390</v>
      </c>
      <c r="D53" s="931">
        <f t="shared" si="5"/>
        <v>19153941</v>
      </c>
      <c r="E53" s="932">
        <v>8474512</v>
      </c>
      <c r="F53" s="940">
        <f t="shared" si="6"/>
        <v>2.2601821792216472</v>
      </c>
      <c r="G53" s="1324">
        <f>C53-C48</f>
        <v>-73545</v>
      </c>
      <c r="H53" s="1323"/>
      <c r="I53" s="1316" t="s">
        <v>327</v>
      </c>
      <c r="J53" s="1313">
        <f t="shared" si="7"/>
        <v>2.2601821792216472</v>
      </c>
      <c r="K53" s="1315"/>
      <c r="M53" s="1317"/>
      <c r="N53" s="1313"/>
    </row>
    <row r="54" spans="1:14" ht="18" hidden="1" customHeight="1">
      <c r="A54" s="933">
        <v>42280</v>
      </c>
      <c r="B54" s="934">
        <v>17209036</v>
      </c>
      <c r="C54" s="930">
        <v>1937190</v>
      </c>
      <c r="D54" s="931">
        <f t="shared" si="5"/>
        <v>19146226</v>
      </c>
      <c r="E54" s="932">
        <v>8485978</v>
      </c>
      <c r="F54" s="940">
        <f t="shared" si="6"/>
        <v>2.2562191417418238</v>
      </c>
      <c r="G54" s="1324">
        <f>C54-C48</f>
        <v>-217745</v>
      </c>
      <c r="H54" s="1323"/>
      <c r="I54" s="1316" t="s">
        <v>328</v>
      </c>
      <c r="J54" s="1313">
        <f t="shared" si="7"/>
        <v>2.2562191417418238</v>
      </c>
      <c r="K54" s="1315"/>
      <c r="M54" s="1317"/>
      <c r="N54" s="1313"/>
    </row>
    <row r="55" spans="1:14" ht="18" hidden="1" customHeight="1">
      <c r="A55" s="933">
        <v>42311</v>
      </c>
      <c r="B55" s="934">
        <v>17208793</v>
      </c>
      <c r="C55" s="930">
        <v>1981019</v>
      </c>
      <c r="D55" s="931">
        <f t="shared" si="5"/>
        <v>19189812</v>
      </c>
      <c r="E55" s="932">
        <v>8498073</v>
      </c>
      <c r="F55" s="940">
        <f t="shared" si="6"/>
        <v>2.2581368740889847</v>
      </c>
      <c r="G55" s="1324">
        <f>C55-C48</f>
        <v>-173916</v>
      </c>
      <c r="H55" s="1323"/>
      <c r="I55" s="1316" t="s">
        <v>329</v>
      </c>
      <c r="J55" s="1313">
        <f t="shared" si="7"/>
        <v>2.2581368740889847</v>
      </c>
      <c r="K55" s="1315"/>
      <c r="M55" s="1317"/>
      <c r="N55" s="1313"/>
    </row>
    <row r="56" spans="1:14" ht="18" customHeight="1">
      <c r="A56" s="933">
        <v>42341</v>
      </c>
      <c r="B56" s="934">
        <v>17180590</v>
      </c>
      <c r="C56" s="930">
        <v>1982624</v>
      </c>
      <c r="D56" s="931">
        <f t="shared" si="5"/>
        <v>19163214</v>
      </c>
      <c r="E56" s="932">
        <v>8508482</v>
      </c>
      <c r="F56" s="940">
        <f t="shared" si="6"/>
        <v>2.2522482858869539</v>
      </c>
      <c r="G56" s="1325">
        <v>1833869</v>
      </c>
      <c r="H56" s="1499" t="s">
        <v>330</v>
      </c>
      <c r="I56" s="1316" t="s">
        <v>133</v>
      </c>
      <c r="J56" s="1313">
        <f t="shared" si="7"/>
        <v>2.2522482858869539</v>
      </c>
      <c r="K56" s="1315"/>
      <c r="M56" s="1317"/>
      <c r="N56" s="1313"/>
    </row>
    <row r="57" spans="1:14" ht="18" hidden="1" customHeight="1">
      <c r="A57" s="933">
        <v>42372</v>
      </c>
      <c r="B57" s="934">
        <v>17112224</v>
      </c>
      <c r="C57" s="930">
        <v>1982624</v>
      </c>
      <c r="D57" s="931">
        <f t="shared" si="5"/>
        <v>19094848</v>
      </c>
      <c r="E57" s="932">
        <v>8503090</v>
      </c>
      <c r="F57" s="940">
        <f t="shared" si="6"/>
        <v>2.2456363510206288</v>
      </c>
      <c r="G57" s="1324"/>
      <c r="H57" s="1500"/>
      <c r="I57" s="1316" t="s">
        <v>331</v>
      </c>
      <c r="J57" s="1313">
        <f t="shared" si="7"/>
        <v>2.2456363510206288</v>
      </c>
      <c r="K57" s="1315"/>
      <c r="M57" s="1317"/>
      <c r="N57" s="1313"/>
    </row>
    <row r="58" spans="1:14" ht="18" hidden="1" customHeight="1">
      <c r="A58" s="933">
        <v>42403</v>
      </c>
      <c r="B58" s="934">
        <v>17136666</v>
      </c>
      <c r="C58" s="930">
        <v>2042307</v>
      </c>
      <c r="D58" s="931">
        <f t="shared" si="5"/>
        <v>19178973</v>
      </c>
      <c r="E58" s="932">
        <v>8509091</v>
      </c>
      <c r="F58" s="940">
        <f t="shared" si="6"/>
        <v>2.2539391105348385</v>
      </c>
      <c r="G58" s="1324"/>
      <c r="H58" s="1500"/>
      <c r="I58" s="1316" t="s">
        <v>332</v>
      </c>
      <c r="J58" s="1313">
        <f t="shared" si="7"/>
        <v>2.2539391105348385</v>
      </c>
      <c r="K58" s="1315"/>
      <c r="M58" s="1317"/>
      <c r="N58" s="1313"/>
    </row>
    <row r="59" spans="1:14" ht="18" hidden="1" customHeight="1">
      <c r="A59" s="933">
        <v>42432</v>
      </c>
      <c r="B59" s="934">
        <v>17263972</v>
      </c>
      <c r="C59" s="934">
        <v>2001957</v>
      </c>
      <c r="D59" s="931">
        <f t="shared" si="5"/>
        <v>19265929</v>
      </c>
      <c r="E59" s="932">
        <v>8518727</v>
      </c>
      <c r="F59" s="940">
        <f t="shared" si="6"/>
        <v>2.261597184649772</v>
      </c>
      <c r="G59" s="1324"/>
      <c r="H59" s="1500"/>
      <c r="I59" s="1316" t="s">
        <v>333</v>
      </c>
      <c r="J59" s="1313">
        <f t="shared" si="7"/>
        <v>2.261597184649772</v>
      </c>
      <c r="K59" s="1315"/>
      <c r="M59" s="1317"/>
      <c r="N59" s="1313"/>
    </row>
    <row r="60" spans="1:14" ht="18" hidden="1" customHeight="1">
      <c r="A60" s="933">
        <v>42463</v>
      </c>
      <c r="B60" s="934">
        <v>17536670</v>
      </c>
      <c r="C60" s="934">
        <v>1909323</v>
      </c>
      <c r="D60" s="931">
        <f t="shared" si="5"/>
        <v>19445993</v>
      </c>
      <c r="E60" s="932">
        <v>8524591</v>
      </c>
      <c r="F60" s="940">
        <f t="shared" si="6"/>
        <v>2.281164339731959</v>
      </c>
      <c r="G60" s="1324"/>
      <c r="H60" s="1500"/>
      <c r="I60" s="1316" t="s">
        <v>334</v>
      </c>
      <c r="J60" s="1313">
        <f t="shared" si="7"/>
        <v>2.281164339731959</v>
      </c>
      <c r="K60" s="1315"/>
      <c r="M60" s="1317"/>
      <c r="N60" s="1313"/>
    </row>
    <row r="61" spans="1:14" ht="18" hidden="1" customHeight="1">
      <c r="A61" s="933">
        <v>42493</v>
      </c>
      <c r="B61" s="934">
        <v>17598891</v>
      </c>
      <c r="C61" s="934">
        <v>1849211</v>
      </c>
      <c r="D61" s="931">
        <f t="shared" si="5"/>
        <v>19448102</v>
      </c>
      <c r="E61" s="932">
        <v>8528843</v>
      </c>
      <c r="F61" s="940">
        <f t="shared" si="6"/>
        <v>2.2802743584329082</v>
      </c>
      <c r="G61" s="1324"/>
      <c r="H61" s="1500"/>
      <c r="I61" s="1316" t="s">
        <v>335</v>
      </c>
      <c r="J61" s="1313">
        <f t="shared" si="7"/>
        <v>2.2802743584329082</v>
      </c>
      <c r="K61" s="1315"/>
      <c r="M61" s="1317"/>
      <c r="N61" s="1313"/>
    </row>
    <row r="62" spans="1:14" ht="18" hidden="1" customHeight="1">
      <c r="A62" s="933">
        <v>42524</v>
      </c>
      <c r="B62" s="934">
        <v>17569069</v>
      </c>
      <c r="C62" s="934">
        <v>1789772</v>
      </c>
      <c r="D62" s="931">
        <f t="shared" si="5"/>
        <v>19358841</v>
      </c>
      <c r="E62" s="932">
        <v>8545172</v>
      </c>
      <c r="F62" s="940">
        <f t="shared" si="6"/>
        <v>2.2654711923879356</v>
      </c>
      <c r="G62" s="1324"/>
      <c r="H62" s="1500"/>
      <c r="I62" s="1316" t="s">
        <v>336</v>
      </c>
      <c r="J62" s="1313">
        <f t="shared" si="7"/>
        <v>2.2654711923879356</v>
      </c>
      <c r="K62" s="1315"/>
      <c r="M62" s="1317"/>
      <c r="N62" s="1313"/>
    </row>
    <row r="63" spans="1:14" ht="18" hidden="1" customHeight="1">
      <c r="A63" s="933">
        <v>42554</v>
      </c>
      <c r="B63" s="934">
        <v>17805680</v>
      </c>
      <c r="C63" s="934">
        <v>1808940</v>
      </c>
      <c r="D63" s="931">
        <f t="shared" si="5"/>
        <v>19614620</v>
      </c>
      <c r="E63" s="932">
        <v>8559328</v>
      </c>
      <c r="F63" s="940">
        <f t="shared" si="6"/>
        <v>2.2916074719884554</v>
      </c>
      <c r="G63" s="1324"/>
      <c r="H63" s="1500"/>
      <c r="I63" s="1316" t="s">
        <v>337</v>
      </c>
      <c r="J63" s="1313">
        <f t="shared" si="7"/>
        <v>2.2916074719884554</v>
      </c>
      <c r="K63" s="1315"/>
      <c r="M63" s="1317"/>
      <c r="N63" s="1313"/>
    </row>
    <row r="64" spans="1:14" ht="18" hidden="1" customHeight="1">
      <c r="A64" s="933">
        <v>42585</v>
      </c>
      <c r="B64" s="934">
        <v>17452444</v>
      </c>
      <c r="C64" s="934">
        <v>1855085</v>
      </c>
      <c r="D64" s="931">
        <f t="shared" si="5"/>
        <v>19307529</v>
      </c>
      <c r="E64" s="932">
        <v>8568629</v>
      </c>
      <c r="F64" s="940">
        <f t="shared" si="6"/>
        <v>2.2532810091322659</v>
      </c>
      <c r="G64" s="1324"/>
      <c r="H64" s="1500"/>
      <c r="I64" s="1316" t="s">
        <v>338</v>
      </c>
      <c r="J64" s="1313">
        <f t="shared" si="7"/>
        <v>2.2532810091322659</v>
      </c>
      <c r="K64" s="1315"/>
      <c r="M64" s="1317"/>
      <c r="N64" s="1313"/>
    </row>
    <row r="65" spans="1:14" ht="18" hidden="1" customHeight="1">
      <c r="A65" s="933">
        <v>42616</v>
      </c>
      <c r="B65" s="934">
        <v>17603313</v>
      </c>
      <c r="C65" s="930">
        <v>1886814</v>
      </c>
      <c r="D65" s="931">
        <f t="shared" si="5"/>
        <v>19490127</v>
      </c>
      <c r="E65" s="932">
        <v>8574146</v>
      </c>
      <c r="F65" s="940">
        <f t="shared" si="6"/>
        <v>2.2731274928138614</v>
      </c>
      <c r="G65" s="1324"/>
      <c r="H65" s="1500"/>
      <c r="I65" s="1316" t="s">
        <v>339</v>
      </c>
      <c r="J65" s="1313">
        <f t="shared" si="7"/>
        <v>2.2731274928138614</v>
      </c>
      <c r="K65" s="1315"/>
      <c r="M65" s="1317"/>
      <c r="N65" s="1313"/>
    </row>
    <row r="66" spans="1:14" ht="18" hidden="1" customHeight="1">
      <c r="A66" s="933">
        <v>42646</v>
      </c>
      <c r="B66" s="934">
        <v>17666175</v>
      </c>
      <c r="C66" s="930">
        <v>1756050</v>
      </c>
      <c r="D66" s="931">
        <f t="shared" si="5"/>
        <v>19422225</v>
      </c>
      <c r="E66" s="932">
        <v>8586224</v>
      </c>
      <c r="F66" s="940">
        <f t="shared" si="6"/>
        <v>2.2620216989447282</v>
      </c>
      <c r="G66" s="1324"/>
      <c r="H66" s="1500"/>
      <c r="I66" s="1316" t="s">
        <v>340</v>
      </c>
      <c r="J66" s="1313">
        <f t="shared" si="7"/>
        <v>2.2620216989447282</v>
      </c>
      <c r="K66" s="1315"/>
      <c r="M66" s="1317"/>
      <c r="N66" s="1313"/>
    </row>
    <row r="67" spans="1:14" ht="18" hidden="1" customHeight="1">
      <c r="A67" s="933">
        <v>42677</v>
      </c>
      <c r="B67" s="934">
        <v>17734106</v>
      </c>
      <c r="C67" s="930">
        <v>1776653</v>
      </c>
      <c r="D67" s="931">
        <f t="shared" si="5"/>
        <v>19510759</v>
      </c>
      <c r="E67" s="932">
        <v>8595509</v>
      </c>
      <c r="F67" s="940">
        <f t="shared" si="6"/>
        <v>2.2698782585184891</v>
      </c>
      <c r="G67" s="1324"/>
      <c r="H67" s="1500"/>
      <c r="I67" s="1316" t="s">
        <v>341</v>
      </c>
      <c r="J67" s="1313">
        <f t="shared" si="7"/>
        <v>2.2698782585184891</v>
      </c>
      <c r="K67" s="1315"/>
      <c r="M67" s="1317"/>
      <c r="N67" s="1313"/>
    </row>
    <row r="68" spans="1:14" ht="17.899999999999999" customHeight="1">
      <c r="A68" s="933">
        <v>42707</v>
      </c>
      <c r="B68" s="934">
        <v>17741897</v>
      </c>
      <c r="C68" s="930">
        <v>1842758</v>
      </c>
      <c r="D68" s="931">
        <f t="shared" si="5"/>
        <v>19584655</v>
      </c>
      <c r="E68" s="932">
        <v>8609085</v>
      </c>
      <c r="F68" s="940">
        <f t="shared" si="6"/>
        <v>2.2748822900459222</v>
      </c>
      <c r="G68" s="1324"/>
      <c r="H68" s="1500"/>
      <c r="I68" s="1316" t="s">
        <v>134</v>
      </c>
      <c r="J68" s="1313">
        <f t="shared" si="7"/>
        <v>2.2748822900459222</v>
      </c>
      <c r="K68" s="1315"/>
      <c r="M68" s="1317"/>
      <c r="N68" s="1313"/>
    </row>
    <row r="69" spans="1:14" ht="18" hidden="1" customHeight="1">
      <c r="A69" s="933">
        <v>42738</v>
      </c>
      <c r="B69" s="934">
        <v>17603834</v>
      </c>
      <c r="C69" s="930">
        <v>1842758</v>
      </c>
      <c r="D69" s="931">
        <f t="shared" si="5"/>
        <v>19446592</v>
      </c>
      <c r="E69" s="932">
        <v>8602601</v>
      </c>
      <c r="F69" s="940">
        <f t="shared" si="6"/>
        <v>2.2605479435812494</v>
      </c>
      <c r="G69" s="1324"/>
      <c r="H69" s="1323"/>
      <c r="I69" s="1326">
        <f t="shared" ref="I69:I79" si="8">$A$107</f>
        <v>43924</v>
      </c>
      <c r="J69" s="1313">
        <f t="shared" si="7"/>
        <v>2.2605479435812494</v>
      </c>
      <c r="K69" s="1315"/>
      <c r="M69" s="1317"/>
      <c r="N69" s="1313"/>
    </row>
    <row r="70" spans="1:14" ht="18" hidden="1" customHeight="1">
      <c r="A70" s="933">
        <v>42769</v>
      </c>
      <c r="B70" s="934">
        <v>17728907</v>
      </c>
      <c r="C70" s="930">
        <v>1776473</v>
      </c>
      <c r="D70" s="931">
        <f>SUM(B70:C70)</f>
        <v>19505380</v>
      </c>
      <c r="E70" s="932">
        <v>8598985</v>
      </c>
      <c r="F70" s="940">
        <f t="shared" si="6"/>
        <v>2.2683351581611086</v>
      </c>
      <c r="G70" s="1324"/>
      <c r="H70" s="1323"/>
      <c r="I70" s="1326">
        <f t="shared" si="8"/>
        <v>43924</v>
      </c>
      <c r="J70" s="1313">
        <f t="shared" si="7"/>
        <v>2.2683351581611086</v>
      </c>
      <c r="K70" s="1315"/>
      <c r="M70" s="1317"/>
      <c r="N70" s="1313"/>
    </row>
    <row r="71" spans="1:14" ht="18" hidden="1" customHeight="1">
      <c r="A71" s="933">
        <v>42797</v>
      </c>
      <c r="B71" s="934">
        <v>17852833</v>
      </c>
      <c r="C71" s="930">
        <v>1633869</v>
      </c>
      <c r="D71" s="931">
        <f>SUM(B71:C71)</f>
        <v>19486702</v>
      </c>
      <c r="E71" s="932">
        <v>8610495</v>
      </c>
      <c r="F71" s="940">
        <f t="shared" si="6"/>
        <v>2.2631337687322275</v>
      </c>
      <c r="G71" s="1324"/>
      <c r="H71" s="1323"/>
      <c r="I71" s="1326">
        <f t="shared" si="8"/>
        <v>43924</v>
      </c>
      <c r="J71" s="1313">
        <f t="shared" si="7"/>
        <v>2.2631337687322275</v>
      </c>
      <c r="K71" s="1315"/>
      <c r="M71" s="1317"/>
      <c r="N71" s="1313"/>
    </row>
    <row r="72" spans="1:14" ht="18" hidden="1" customHeight="1">
      <c r="A72" s="933">
        <v>42828</v>
      </c>
      <c r="B72" s="934">
        <v>18184000</v>
      </c>
      <c r="C72" s="930">
        <v>1479463</v>
      </c>
      <c r="D72" s="931">
        <f>SUM(B72:C72)</f>
        <v>19663463</v>
      </c>
      <c r="E72" s="932">
        <v>8624602</v>
      </c>
      <c r="F72" s="940">
        <f t="shared" si="6"/>
        <v>2.2799270041678446</v>
      </c>
      <c r="G72" s="1324">
        <f>H72-300000</f>
        <v>1479463</v>
      </c>
      <c r="H72" s="1325">
        <v>1779463</v>
      </c>
      <c r="I72" s="1326">
        <f t="shared" si="8"/>
        <v>43924</v>
      </c>
      <c r="J72" s="1313">
        <f t="shared" si="7"/>
        <v>2.2799270041678446</v>
      </c>
      <c r="K72" s="1315"/>
      <c r="M72" s="1317"/>
      <c r="N72" s="1313"/>
    </row>
    <row r="73" spans="1:14" ht="18" hidden="1" customHeight="1">
      <c r="A73" s="933">
        <v>42858</v>
      </c>
      <c r="B73" s="934">
        <v>18261899</v>
      </c>
      <c r="C73" s="930">
        <v>1274167</v>
      </c>
      <c r="D73" s="931">
        <f t="shared" ref="D73:D84" si="9">SUM(B73:C73)</f>
        <v>19536066</v>
      </c>
      <c r="E73" s="932">
        <v>8618842</v>
      </c>
      <c r="F73" s="940">
        <f t="shared" si="6"/>
        <v>2.2666694667334659</v>
      </c>
      <c r="G73" s="1318">
        <f>H73-400000</f>
        <v>1274167</v>
      </c>
      <c r="H73" s="1325">
        <v>1674167</v>
      </c>
      <c r="I73" s="1326">
        <f t="shared" si="8"/>
        <v>43924</v>
      </c>
      <c r="J73" s="1313">
        <f t="shared" si="7"/>
        <v>2.2666694667334659</v>
      </c>
      <c r="K73" s="1315"/>
      <c r="M73" s="1317"/>
      <c r="N73" s="1313"/>
    </row>
    <row r="74" spans="1:14" ht="18" hidden="1" customHeight="1">
      <c r="A74" s="933">
        <v>42889</v>
      </c>
      <c r="B74" s="934">
        <v>18196843</v>
      </c>
      <c r="C74" s="930">
        <v>1123856</v>
      </c>
      <c r="D74" s="931">
        <f t="shared" si="9"/>
        <v>19320699</v>
      </c>
      <c r="E74" s="932">
        <v>8637504</v>
      </c>
      <c r="F74" s="940">
        <f t="shared" si="6"/>
        <v>2.2368382115944607</v>
      </c>
      <c r="G74" s="1322">
        <f>H74-500000</f>
        <v>1123856</v>
      </c>
      <c r="H74" s="1325">
        <v>1623856</v>
      </c>
      <c r="I74" s="1326">
        <f t="shared" si="8"/>
        <v>43924</v>
      </c>
      <c r="J74" s="1313">
        <f t="shared" si="7"/>
        <v>2.2368382115944607</v>
      </c>
      <c r="K74" s="1315"/>
      <c r="M74" s="1317"/>
      <c r="N74" s="1313"/>
    </row>
    <row r="75" spans="1:14" ht="18" hidden="1" customHeight="1">
      <c r="A75" s="933">
        <v>42919</v>
      </c>
      <c r="B75" s="934">
        <v>18276939</v>
      </c>
      <c r="C75" s="930">
        <v>1018278</v>
      </c>
      <c r="D75" s="931">
        <f t="shared" si="9"/>
        <v>19295217</v>
      </c>
      <c r="E75" s="932">
        <v>8652057</v>
      </c>
      <c r="F75" s="940">
        <f t="shared" si="6"/>
        <v>2.2301305920661409</v>
      </c>
      <c r="G75" s="1322"/>
      <c r="H75" s="1325"/>
      <c r="I75" s="1326">
        <f t="shared" si="8"/>
        <v>43924</v>
      </c>
      <c r="J75" s="1313">
        <f t="shared" si="7"/>
        <v>2.2301305920661409</v>
      </c>
      <c r="K75" s="1315"/>
      <c r="M75" s="1317"/>
      <c r="N75" s="1313"/>
    </row>
    <row r="76" spans="1:14" ht="18" hidden="1" customHeight="1">
      <c r="A76" s="933">
        <v>42950</v>
      </c>
      <c r="B76" s="934">
        <v>18040192</v>
      </c>
      <c r="C76" s="930">
        <v>1150116.1100000031</v>
      </c>
      <c r="D76" s="931">
        <f t="shared" si="9"/>
        <v>19190308.110000003</v>
      </c>
      <c r="E76" s="932">
        <v>8661628</v>
      </c>
      <c r="F76" s="940">
        <f t="shared" si="6"/>
        <v>2.215554409632924</v>
      </c>
      <c r="G76" s="1322"/>
      <c r="H76" s="1325">
        <v>1701620</v>
      </c>
      <c r="I76" s="1326">
        <f t="shared" si="8"/>
        <v>43924</v>
      </c>
      <c r="J76" s="1313">
        <f t="shared" si="7"/>
        <v>2.215554409632924</v>
      </c>
      <c r="K76" s="1315"/>
      <c r="M76" s="1317"/>
      <c r="N76" s="1313"/>
    </row>
    <row r="77" spans="1:14" ht="18" hidden="1" customHeight="1">
      <c r="A77" s="933">
        <v>42981</v>
      </c>
      <c r="B77" s="934">
        <v>18400140</v>
      </c>
      <c r="C77" s="934">
        <v>1066562</v>
      </c>
      <c r="D77" s="931">
        <f t="shared" si="9"/>
        <v>19466702</v>
      </c>
      <c r="E77" s="932">
        <v>8668141</v>
      </c>
      <c r="F77" s="940">
        <f t="shared" si="6"/>
        <v>2.2457758820489881</v>
      </c>
      <c r="G77" s="1322"/>
      <c r="H77" s="1325">
        <v>1701620</v>
      </c>
      <c r="I77" s="1326">
        <f t="shared" si="8"/>
        <v>43924</v>
      </c>
      <c r="J77" s="1313">
        <f t="shared" si="7"/>
        <v>2.2457758820489881</v>
      </c>
      <c r="K77" s="1315"/>
      <c r="M77" s="1317"/>
      <c r="N77" s="1313"/>
    </row>
    <row r="78" spans="1:14" ht="18" hidden="1" customHeight="1">
      <c r="A78" s="933">
        <v>43011</v>
      </c>
      <c r="B78" s="934">
        <v>18281362</v>
      </c>
      <c r="C78" s="934">
        <v>1035991.9699999988</v>
      </c>
      <c r="D78" s="931">
        <f t="shared" si="9"/>
        <v>19317353.969999999</v>
      </c>
      <c r="E78" s="932">
        <v>8679378</v>
      </c>
      <c r="F78" s="940">
        <f t="shared" si="6"/>
        <v>2.2256610980648612</v>
      </c>
      <c r="G78" s="1327">
        <v>19466521</v>
      </c>
      <c r="H78" s="1325">
        <v>1701620</v>
      </c>
      <c r="I78" s="1326">
        <f t="shared" si="8"/>
        <v>43924</v>
      </c>
      <c r="J78" s="1313">
        <f t="shared" si="7"/>
        <v>2.2256610980648612</v>
      </c>
      <c r="K78" s="1315"/>
      <c r="M78" s="1317"/>
      <c r="N78" s="1313"/>
    </row>
    <row r="79" spans="1:14" ht="18" hidden="1" customHeight="1">
      <c r="A79" s="933">
        <v>43042</v>
      </c>
      <c r="B79" s="934">
        <v>18364819</v>
      </c>
      <c r="C79" s="930">
        <v>1083493</v>
      </c>
      <c r="D79" s="931">
        <f t="shared" si="9"/>
        <v>19448312</v>
      </c>
      <c r="E79" s="932">
        <v>8692779</v>
      </c>
      <c r="F79" s="940">
        <f t="shared" si="6"/>
        <v>2.2372951158657086</v>
      </c>
      <c r="G79" s="1327">
        <v>19466521</v>
      </c>
      <c r="H79" s="1325">
        <v>1701620</v>
      </c>
      <c r="I79" s="1326">
        <f t="shared" si="8"/>
        <v>43924</v>
      </c>
      <c r="J79" s="1313">
        <f t="shared" si="7"/>
        <v>2.2372951158657086</v>
      </c>
      <c r="K79" s="1315"/>
      <c r="M79" s="1317"/>
      <c r="N79" s="1313"/>
    </row>
    <row r="80" spans="1:14" ht="17.899999999999999" customHeight="1">
      <c r="A80" s="933">
        <v>43072</v>
      </c>
      <c r="B80" s="934">
        <v>18331107</v>
      </c>
      <c r="C80" s="934">
        <v>1124277</v>
      </c>
      <c r="D80" s="931">
        <f t="shared" si="9"/>
        <v>19455384</v>
      </c>
      <c r="E80" s="932">
        <v>8705707</v>
      </c>
      <c r="F80" s="940">
        <f t="shared" si="6"/>
        <v>2.2347850668532723</v>
      </c>
      <c r="G80" s="1327">
        <v>19466521</v>
      </c>
      <c r="H80" s="1325">
        <v>1701620</v>
      </c>
      <c r="I80" s="1316">
        <v>17</v>
      </c>
      <c r="J80" s="1313">
        <f t="shared" si="7"/>
        <v>2.2347850668532723</v>
      </c>
      <c r="K80" s="1315"/>
      <c r="M80" s="1317"/>
      <c r="N80" s="1313"/>
    </row>
    <row r="81" spans="1:14" ht="18" hidden="1" customHeight="1">
      <c r="A81" s="933">
        <v>43103</v>
      </c>
      <c r="B81" s="934">
        <v>18211901</v>
      </c>
      <c r="C81" s="934">
        <v>1152190</v>
      </c>
      <c r="D81" s="931">
        <f t="shared" si="9"/>
        <v>19364091</v>
      </c>
      <c r="E81" s="932">
        <v>8698160</v>
      </c>
      <c r="F81" s="940">
        <f t="shared" si="6"/>
        <v>2.2262284207234635</v>
      </c>
      <c r="G81" s="1327">
        <v>19466521</v>
      </c>
      <c r="H81" s="1325">
        <v>1701620</v>
      </c>
      <c r="I81" s="1328">
        <v>43101</v>
      </c>
      <c r="J81" s="1313">
        <f t="shared" si="7"/>
        <v>2.2262284207234635</v>
      </c>
      <c r="K81" s="1315"/>
      <c r="M81" s="1317"/>
      <c r="N81" s="1313"/>
    </row>
    <row r="82" spans="1:14" ht="18" hidden="1" customHeight="1">
      <c r="A82" s="933">
        <v>43134</v>
      </c>
      <c r="B82" s="934">
        <v>18314467</v>
      </c>
      <c r="C82" s="934">
        <v>1158945</v>
      </c>
      <c r="D82" s="931">
        <f t="shared" si="9"/>
        <v>19473412</v>
      </c>
      <c r="E82" s="932">
        <v>8699056</v>
      </c>
      <c r="F82" s="940">
        <f t="shared" si="6"/>
        <v>2.2385661156796783</v>
      </c>
      <c r="G82" s="1327">
        <v>19466521</v>
      </c>
      <c r="H82" s="1325">
        <v>1701620</v>
      </c>
      <c r="I82" s="1328">
        <v>43132</v>
      </c>
      <c r="J82" s="1313">
        <f t="shared" si="7"/>
        <v>2.2385661156796783</v>
      </c>
      <c r="K82" s="1315"/>
      <c r="M82" s="1317"/>
      <c r="N82" s="1313"/>
    </row>
    <row r="83" spans="1:14" ht="18" hidden="1" customHeight="1">
      <c r="A83" s="933">
        <v>43162</v>
      </c>
      <c r="B83" s="934">
        <v>18542644</v>
      </c>
      <c r="C83" s="934">
        <v>1107988.1000000001</v>
      </c>
      <c r="D83" s="931">
        <f t="shared" si="9"/>
        <v>19650632.100000001</v>
      </c>
      <c r="E83" s="932">
        <v>8708127</v>
      </c>
      <c r="F83" s="940">
        <f t="shared" si="6"/>
        <v>2.25658538282687</v>
      </c>
      <c r="G83" s="1327">
        <v>19466521</v>
      </c>
      <c r="H83" s="1325">
        <v>1701620</v>
      </c>
      <c r="I83" s="1328">
        <v>43132</v>
      </c>
      <c r="J83" s="1313">
        <f t="shared" si="7"/>
        <v>2.25658538282687</v>
      </c>
      <c r="K83" s="1315"/>
      <c r="M83" s="1317"/>
      <c r="N83" s="1313"/>
    </row>
    <row r="84" spans="1:14" ht="18" hidden="1" customHeight="1">
      <c r="A84" s="933">
        <v>43193</v>
      </c>
      <c r="B84" s="934">
        <v>18659703</v>
      </c>
      <c r="C84" s="934">
        <v>1052353</v>
      </c>
      <c r="D84" s="931">
        <f t="shared" si="9"/>
        <v>19712056</v>
      </c>
      <c r="E84" s="932">
        <v>8715347</v>
      </c>
      <c r="F84" s="940">
        <f t="shared" si="6"/>
        <v>2.2617637599512674</v>
      </c>
      <c r="G84" s="1327">
        <v>19466521</v>
      </c>
      <c r="H84" s="1325">
        <v>1701620</v>
      </c>
      <c r="I84" s="1328">
        <v>43191</v>
      </c>
      <c r="J84" s="1313">
        <f t="shared" si="7"/>
        <v>2.2617637599512674</v>
      </c>
      <c r="K84" s="1315"/>
      <c r="M84" s="1317"/>
      <c r="N84" s="1313"/>
    </row>
    <row r="85" spans="1:14" ht="18" hidden="1" customHeight="1">
      <c r="A85" s="933">
        <v>43223</v>
      </c>
      <c r="B85" s="935">
        <v>18832943</v>
      </c>
      <c r="C85" s="935">
        <v>1004399</v>
      </c>
      <c r="D85" s="931">
        <f>SUM(B85:C85)</f>
        <v>19837342</v>
      </c>
      <c r="E85" s="932">
        <v>8714595</v>
      </c>
      <c r="F85" s="940">
        <f>D85/E85</f>
        <v>2.2763355038300688</v>
      </c>
      <c r="G85" s="1327">
        <v>19466521</v>
      </c>
      <c r="H85" s="1325">
        <v>1701620</v>
      </c>
      <c r="I85" s="1328">
        <v>43221</v>
      </c>
      <c r="J85" s="1313">
        <f>F85</f>
        <v>2.2763355038300688</v>
      </c>
      <c r="K85" s="1315"/>
      <c r="M85" s="1317"/>
      <c r="N85" s="1313"/>
    </row>
    <row r="86" spans="1:14" ht="18" hidden="1" customHeight="1">
      <c r="A86" s="933">
        <v>43254</v>
      </c>
      <c r="B86" s="935">
        <v>18967952</v>
      </c>
      <c r="C86" s="934">
        <v>987526</v>
      </c>
      <c r="D86" s="931">
        <f>SUM(B86:C86)</f>
        <v>19955478</v>
      </c>
      <c r="E86" s="932">
        <v>8733153</v>
      </c>
      <c r="F86" s="940">
        <f>D86/E86</f>
        <v>2.2850255801083525</v>
      </c>
      <c r="G86" s="1327">
        <v>19466521</v>
      </c>
      <c r="H86" s="1325">
        <v>1701620</v>
      </c>
      <c r="I86" s="1328">
        <f t="shared" ref="I86:I91" si="10">A86</f>
        <v>43254</v>
      </c>
      <c r="J86" s="1313">
        <f>F86</f>
        <v>2.2850255801083525</v>
      </c>
      <c r="K86" s="1315"/>
      <c r="M86" s="1317"/>
      <c r="N86" s="1313"/>
    </row>
    <row r="87" spans="1:14" ht="18" hidden="1" customHeight="1">
      <c r="A87" s="933">
        <v>43284</v>
      </c>
      <c r="B87" s="935">
        <v>18812915</v>
      </c>
      <c r="C87" s="934">
        <v>1052309</v>
      </c>
      <c r="D87" s="931">
        <f>SUM(B87:C87)</f>
        <v>19865224</v>
      </c>
      <c r="E87" s="932">
        <v>8747282</v>
      </c>
      <c r="F87" s="940">
        <f>D87/E87</f>
        <v>2.2710167569766244</v>
      </c>
      <c r="G87" s="1327">
        <v>19466521</v>
      </c>
      <c r="H87" s="1325">
        <v>1701620</v>
      </c>
      <c r="I87" s="1328">
        <f t="shared" si="10"/>
        <v>43284</v>
      </c>
      <c r="J87" s="1313">
        <f>F87</f>
        <v>2.2710167569766244</v>
      </c>
      <c r="K87" s="1315"/>
      <c r="M87" s="1317"/>
      <c r="N87" s="1313"/>
    </row>
    <row r="88" spans="1:14" ht="18" hidden="1" customHeight="1">
      <c r="A88" s="933">
        <v>43315</v>
      </c>
      <c r="B88" s="935">
        <v>18535422</v>
      </c>
      <c r="C88" s="935">
        <v>1131089</v>
      </c>
      <c r="D88" s="931">
        <f>SUM(B88:C88)</f>
        <v>19666511</v>
      </c>
      <c r="E88" s="932">
        <v>8755362</v>
      </c>
      <c r="F88" s="940">
        <f>D88/E88</f>
        <v>2.2462247706034315</v>
      </c>
      <c r="G88" s="1327">
        <v>19466521</v>
      </c>
      <c r="H88" s="1325">
        <v>1701620</v>
      </c>
      <c r="I88" s="1328">
        <f t="shared" si="10"/>
        <v>43315</v>
      </c>
      <c r="J88" s="1313">
        <f>F88</f>
        <v>2.2462247706034315</v>
      </c>
      <c r="K88" s="1315"/>
      <c r="M88" s="1317"/>
      <c r="N88" s="1313"/>
    </row>
    <row r="89" spans="1:14" ht="18" hidden="1" customHeight="1">
      <c r="A89" s="933">
        <v>43346</v>
      </c>
      <c r="B89" s="934">
        <v>18956018</v>
      </c>
      <c r="C89" s="934">
        <v>1074080</v>
      </c>
      <c r="D89" s="931">
        <f>SUM(B89:C89)</f>
        <v>20030098</v>
      </c>
      <c r="E89" s="932">
        <v>8762772</v>
      </c>
      <c r="F89" s="940">
        <f>D89/E89</f>
        <v>2.2858175472327704</v>
      </c>
      <c r="G89" s="1327">
        <v>19466521</v>
      </c>
      <c r="H89" s="1325">
        <v>1701620</v>
      </c>
      <c r="I89" s="1328">
        <f t="shared" si="10"/>
        <v>43346</v>
      </c>
      <c r="J89" s="1313">
        <f>F89</f>
        <v>2.2858175472327704</v>
      </c>
      <c r="K89" s="1315"/>
      <c r="M89" s="1317"/>
      <c r="N89" s="1313"/>
    </row>
    <row r="90" spans="1:14" ht="18" hidden="1" customHeight="1">
      <c r="A90" s="933">
        <v>43376</v>
      </c>
      <c r="B90" s="935">
        <v>18792718</v>
      </c>
      <c r="C90" s="935">
        <v>1039956</v>
      </c>
      <c r="D90" s="931">
        <f t="shared" ref="D90:D107" si="11">SUM(B90:C90)</f>
        <v>19832674</v>
      </c>
      <c r="E90" s="932">
        <v>8771782</v>
      </c>
      <c r="F90" s="940">
        <f t="shared" ref="F90:F107" si="12">D90/E90</f>
        <v>2.260962937747427</v>
      </c>
      <c r="G90" s="1327">
        <v>19466521</v>
      </c>
      <c r="H90" s="1325">
        <v>1701620</v>
      </c>
      <c r="I90" s="1328">
        <f t="shared" si="10"/>
        <v>43376</v>
      </c>
      <c r="J90" s="1313">
        <f t="shared" ref="J90:J105" si="13">F90</f>
        <v>2.260962937747427</v>
      </c>
      <c r="K90" s="1315"/>
      <c r="M90" s="1317"/>
      <c r="N90" s="1313"/>
    </row>
    <row r="91" spans="1:14" ht="18" hidden="1" customHeight="1">
      <c r="A91" s="933">
        <v>43407</v>
      </c>
      <c r="B91" s="935">
        <v>18871968</v>
      </c>
      <c r="C91" s="935">
        <v>1093703</v>
      </c>
      <c r="D91" s="931">
        <f t="shared" si="11"/>
        <v>19965671</v>
      </c>
      <c r="E91" s="932">
        <v>8787752</v>
      </c>
      <c r="F91" s="940">
        <f t="shared" si="12"/>
        <v>2.2719884448263903</v>
      </c>
      <c r="G91" s="1327">
        <v>19466521</v>
      </c>
      <c r="H91" s="1325">
        <v>1701620</v>
      </c>
      <c r="I91" s="1328">
        <f t="shared" si="10"/>
        <v>43407</v>
      </c>
      <c r="J91" s="1313">
        <f t="shared" si="13"/>
        <v>2.2719884448263903</v>
      </c>
      <c r="K91" s="1315"/>
      <c r="M91" s="1317"/>
      <c r="N91" s="1313"/>
    </row>
    <row r="92" spans="1:14" ht="18" customHeight="1">
      <c r="A92" s="933">
        <v>43437</v>
      </c>
      <c r="B92" s="934">
        <v>18914563</v>
      </c>
      <c r="C92" s="934">
        <v>1176227</v>
      </c>
      <c r="D92" s="931">
        <f t="shared" si="11"/>
        <v>20090790</v>
      </c>
      <c r="E92" s="932">
        <v>8806744</v>
      </c>
      <c r="F92" s="940">
        <f t="shared" si="12"/>
        <v>2.2812960158714732</v>
      </c>
      <c r="G92" s="1327">
        <v>19466521</v>
      </c>
      <c r="H92" s="1325">
        <v>1701620</v>
      </c>
      <c r="I92" s="1316">
        <v>18</v>
      </c>
      <c r="J92" s="1313">
        <f t="shared" si="13"/>
        <v>2.2812960158714732</v>
      </c>
      <c r="K92" s="1315"/>
      <c r="M92" s="1317"/>
      <c r="N92" s="1313"/>
    </row>
    <row r="93" spans="1:14" ht="18" hidden="1" customHeight="1">
      <c r="A93" s="933">
        <v>43468</v>
      </c>
      <c r="B93" s="935">
        <v>18730629</v>
      </c>
      <c r="C93" s="935">
        <v>1255874</v>
      </c>
      <c r="D93" s="931">
        <f t="shared" si="11"/>
        <v>19986503</v>
      </c>
      <c r="E93" s="932">
        <v>8807128</v>
      </c>
      <c r="F93" s="940">
        <f t="shared" si="12"/>
        <v>2.2693553448979054</v>
      </c>
      <c r="G93" s="1327">
        <v>19466521</v>
      </c>
      <c r="H93" s="1325">
        <v>1701620</v>
      </c>
      <c r="I93" s="1316" t="s">
        <v>312</v>
      </c>
      <c r="J93" s="1313">
        <f t="shared" si="13"/>
        <v>2.2693553448979054</v>
      </c>
      <c r="K93" s="1315"/>
      <c r="M93" s="1317"/>
      <c r="N93" s="1313"/>
    </row>
    <row r="94" spans="1:14" ht="18" hidden="1" customHeight="1">
      <c r="A94" s="933">
        <v>43499</v>
      </c>
      <c r="B94" s="935">
        <v>18846671</v>
      </c>
      <c r="C94" s="935">
        <v>1271368</v>
      </c>
      <c r="D94" s="931">
        <f t="shared" si="11"/>
        <v>20118039</v>
      </c>
      <c r="E94" s="932">
        <v>8818371</v>
      </c>
      <c r="F94" s="940">
        <f t="shared" si="12"/>
        <v>2.2813781592994897</v>
      </c>
      <c r="G94" s="1327">
        <v>19466521</v>
      </c>
      <c r="H94" s="1325">
        <v>1701620</v>
      </c>
      <c r="I94" s="1326">
        <f t="shared" ref="I94:I103" si="14">$A$107</f>
        <v>43924</v>
      </c>
      <c r="J94" s="1313">
        <f t="shared" si="13"/>
        <v>2.2813781592994897</v>
      </c>
      <c r="K94" s="1315"/>
      <c r="M94" s="1317"/>
      <c r="N94" s="1313"/>
    </row>
    <row r="95" spans="1:14" ht="18" hidden="1" customHeight="1">
      <c r="A95" s="933">
        <v>43527</v>
      </c>
      <c r="B95" s="935">
        <v>19096989</v>
      </c>
      <c r="C95" s="935">
        <v>1194448</v>
      </c>
      <c r="D95" s="931">
        <f t="shared" si="11"/>
        <v>20291437</v>
      </c>
      <c r="E95" s="932">
        <v>8816002</v>
      </c>
      <c r="F95" s="940">
        <f t="shared" si="12"/>
        <v>2.3016597546143931</v>
      </c>
      <c r="G95" s="1327">
        <v>19466521</v>
      </c>
      <c r="H95" s="1325">
        <v>1701620</v>
      </c>
      <c r="I95" s="1326">
        <f t="shared" si="14"/>
        <v>43924</v>
      </c>
      <c r="J95" s="1313">
        <f t="shared" si="13"/>
        <v>2.3016597546143931</v>
      </c>
      <c r="K95" s="1315"/>
      <c r="M95" s="1317"/>
      <c r="N95" s="1313"/>
    </row>
    <row r="96" spans="1:14" ht="18" hidden="1" customHeight="1">
      <c r="A96" s="933">
        <v>43558</v>
      </c>
      <c r="B96" s="935">
        <v>19182653</v>
      </c>
      <c r="C96" s="935">
        <v>1111446</v>
      </c>
      <c r="D96" s="931">
        <f t="shared" si="11"/>
        <v>20294099</v>
      </c>
      <c r="E96" s="932">
        <v>8824066</v>
      </c>
      <c r="F96" s="940">
        <f t="shared" si="12"/>
        <v>2.2998580246339952</v>
      </c>
      <c r="G96" s="1327">
        <v>19466521</v>
      </c>
      <c r="H96" s="1325">
        <v>1701620</v>
      </c>
      <c r="I96" s="1326">
        <f t="shared" si="14"/>
        <v>43924</v>
      </c>
      <c r="J96" s="1313">
        <f t="shared" si="13"/>
        <v>2.2998580246339952</v>
      </c>
      <c r="K96" s="1315"/>
      <c r="M96" s="1317"/>
      <c r="N96" s="1313"/>
    </row>
    <row r="97" spans="1:14" ht="18" hidden="1" customHeight="1">
      <c r="A97" s="933">
        <v>43588</v>
      </c>
      <c r="B97" s="935">
        <v>19327792</v>
      </c>
      <c r="C97" s="935">
        <v>1083916</v>
      </c>
      <c r="D97" s="931">
        <f t="shared" si="11"/>
        <v>20411708</v>
      </c>
      <c r="E97" s="932">
        <v>8815982</v>
      </c>
      <c r="F97" s="940">
        <f t="shared" si="12"/>
        <v>2.3153073588398887</v>
      </c>
      <c r="G97" s="1327">
        <v>19466521</v>
      </c>
      <c r="H97" s="1325">
        <v>1701620</v>
      </c>
      <c r="I97" s="1326">
        <f t="shared" si="14"/>
        <v>43924</v>
      </c>
      <c r="J97" s="1313">
        <f t="shared" si="13"/>
        <v>2.3153073588398887</v>
      </c>
      <c r="K97" s="1315"/>
      <c r="M97" s="1317"/>
      <c r="N97" s="1313"/>
    </row>
    <row r="98" spans="1:14" ht="18" hidden="1" customHeight="1">
      <c r="A98" s="933">
        <v>43619</v>
      </c>
      <c r="B98" s="935">
        <v>19458689</v>
      </c>
      <c r="C98" s="934">
        <v>1085131</v>
      </c>
      <c r="D98" s="931">
        <f t="shared" si="11"/>
        <v>20543820</v>
      </c>
      <c r="E98" s="932">
        <v>8838580</v>
      </c>
      <c r="F98" s="940">
        <f t="shared" si="12"/>
        <v>2.3243349044756059</v>
      </c>
      <c r="G98" s="1327">
        <v>19466521</v>
      </c>
      <c r="H98" s="1325">
        <v>1701620</v>
      </c>
      <c r="I98" s="1326">
        <f t="shared" si="14"/>
        <v>43924</v>
      </c>
      <c r="J98" s="1313">
        <f t="shared" si="13"/>
        <v>2.3243349044756059</v>
      </c>
      <c r="K98" s="1315"/>
      <c r="M98" s="1317"/>
      <c r="N98" s="1313"/>
    </row>
    <row r="99" spans="1:14" ht="18" hidden="1" customHeight="1">
      <c r="A99" s="933">
        <v>43649</v>
      </c>
      <c r="B99" s="934">
        <v>19290343</v>
      </c>
      <c r="C99" s="934">
        <v>1170232</v>
      </c>
      <c r="D99" s="931">
        <f t="shared" si="11"/>
        <v>20460575</v>
      </c>
      <c r="E99" s="932">
        <v>8849299</v>
      </c>
      <c r="F99" s="940">
        <f t="shared" si="12"/>
        <v>2.3121125187430098</v>
      </c>
      <c r="G99" s="1327">
        <v>19466521</v>
      </c>
      <c r="H99" s="1325">
        <v>1701620</v>
      </c>
      <c r="I99" s="1326">
        <f t="shared" si="14"/>
        <v>43924</v>
      </c>
      <c r="J99" s="1313">
        <f t="shared" si="13"/>
        <v>2.3121125187430098</v>
      </c>
      <c r="K99" s="1315"/>
      <c r="M99" s="1317"/>
      <c r="N99" s="1313"/>
    </row>
    <row r="100" spans="1:14" ht="18" hidden="1" customHeight="1">
      <c r="A100" s="933">
        <v>43680</v>
      </c>
      <c r="B100" s="935">
        <v>19254763</v>
      </c>
      <c r="C100" s="935">
        <v>1262236</v>
      </c>
      <c r="D100" s="931">
        <f t="shared" si="11"/>
        <v>20516999</v>
      </c>
      <c r="E100" s="932">
        <v>8858778</v>
      </c>
      <c r="F100" s="940">
        <f t="shared" si="12"/>
        <v>2.3160078060427747</v>
      </c>
      <c r="G100" s="1327">
        <v>19466521</v>
      </c>
      <c r="H100" s="1325">
        <v>1701620</v>
      </c>
      <c r="I100" s="1326">
        <f t="shared" si="14"/>
        <v>43924</v>
      </c>
      <c r="J100" s="1313">
        <f t="shared" si="13"/>
        <v>2.3160078060427747</v>
      </c>
      <c r="K100" s="1315"/>
      <c r="M100" s="1317"/>
      <c r="N100" s="1313"/>
    </row>
    <row r="101" spans="1:14" ht="18" hidden="1" customHeight="1">
      <c r="A101" s="933">
        <v>43711</v>
      </c>
      <c r="B101" s="935">
        <v>19223638</v>
      </c>
      <c r="C101" s="935">
        <v>1224901</v>
      </c>
      <c r="D101" s="931">
        <f t="shared" si="11"/>
        <v>20448539</v>
      </c>
      <c r="E101" s="932">
        <v>8862296</v>
      </c>
      <c r="F101" s="940">
        <f t="shared" si="12"/>
        <v>2.3073635771136507</v>
      </c>
      <c r="G101" s="1327">
        <v>19466521</v>
      </c>
      <c r="H101" s="1325">
        <v>1701620</v>
      </c>
      <c r="I101" s="1326">
        <f t="shared" si="14"/>
        <v>43924</v>
      </c>
      <c r="J101" s="1313">
        <f t="shared" si="13"/>
        <v>2.3073635771136507</v>
      </c>
      <c r="K101" s="1315"/>
      <c r="M101" s="1317"/>
      <c r="N101" s="1313"/>
    </row>
    <row r="102" spans="1:14" ht="18" hidden="1" customHeight="1">
      <c r="A102" s="933">
        <v>43741</v>
      </c>
      <c r="B102" s="935">
        <v>19181445</v>
      </c>
      <c r="C102" s="931">
        <v>1182537.26</v>
      </c>
      <c r="D102" s="931">
        <f t="shared" si="11"/>
        <v>20363982.260000002</v>
      </c>
      <c r="E102" s="932">
        <v>8869496</v>
      </c>
      <c r="F102" s="940">
        <f t="shared" si="12"/>
        <v>2.2959570938416345</v>
      </c>
      <c r="G102" s="1327">
        <v>19466521</v>
      </c>
      <c r="H102" s="1325">
        <v>1701620</v>
      </c>
      <c r="I102" s="1326">
        <f t="shared" si="14"/>
        <v>43924</v>
      </c>
      <c r="J102" s="1313">
        <f t="shared" si="13"/>
        <v>2.2959570938416345</v>
      </c>
      <c r="K102" s="1315"/>
      <c r="M102" s="1317"/>
      <c r="N102" s="1313"/>
    </row>
    <row r="103" spans="1:14" ht="18" hidden="1" customHeight="1">
      <c r="A103" s="933">
        <v>43772</v>
      </c>
      <c r="B103" s="935">
        <v>19415313</v>
      </c>
      <c r="C103" s="931">
        <v>1249075</v>
      </c>
      <c r="D103" s="931">
        <f t="shared" si="11"/>
        <v>20664388</v>
      </c>
      <c r="E103" s="932">
        <v>8882933</v>
      </c>
      <c r="F103" s="940">
        <f t="shared" si="12"/>
        <v>2.326302359817416</v>
      </c>
      <c r="G103" s="1327">
        <v>19466521</v>
      </c>
      <c r="H103" s="1325">
        <v>1701620</v>
      </c>
      <c r="I103" s="1326">
        <f t="shared" si="14"/>
        <v>43924</v>
      </c>
      <c r="J103" s="1313">
        <f t="shared" si="13"/>
        <v>2.326302359817416</v>
      </c>
      <c r="K103" s="1315"/>
      <c r="M103" s="1317"/>
      <c r="N103" s="1313"/>
    </row>
    <row r="104" spans="1:14" ht="18" customHeight="1">
      <c r="A104" s="933">
        <v>43802</v>
      </c>
      <c r="B104" s="934">
        <v>19261636</v>
      </c>
      <c r="C104" s="934">
        <v>1300805</v>
      </c>
      <c r="D104" s="931">
        <f t="shared" si="11"/>
        <v>20562441</v>
      </c>
      <c r="E104" s="932">
        <v>8897902</v>
      </c>
      <c r="F104" s="940">
        <f t="shared" si="12"/>
        <v>2.3109313858480349</v>
      </c>
      <c r="G104" s="1327">
        <v>19466521</v>
      </c>
      <c r="H104" s="1325">
        <v>1701620</v>
      </c>
      <c r="I104" s="1316" t="s">
        <v>314</v>
      </c>
      <c r="J104" s="1313">
        <f t="shared" si="13"/>
        <v>2.3109313858480349</v>
      </c>
      <c r="K104" s="1315"/>
      <c r="M104" s="1317"/>
      <c r="N104" s="1313"/>
    </row>
    <row r="105" spans="1:14" ht="18" hidden="1" customHeight="1">
      <c r="A105" s="933">
        <v>43833</v>
      </c>
      <c r="B105" s="935">
        <v>19041595</v>
      </c>
      <c r="C105" s="935">
        <v>1399256</v>
      </c>
      <c r="D105" s="931">
        <f t="shared" si="11"/>
        <v>20440851</v>
      </c>
      <c r="E105" s="932">
        <v>8897979</v>
      </c>
      <c r="F105" s="940">
        <f t="shared" si="12"/>
        <v>2.2972464870955527</v>
      </c>
      <c r="G105" s="1327">
        <v>19466521</v>
      </c>
      <c r="H105" s="1325">
        <v>1701620</v>
      </c>
      <c r="I105" s="1328">
        <f>A105</f>
        <v>43833</v>
      </c>
      <c r="J105" s="1313">
        <f t="shared" si="13"/>
        <v>2.2972464870955527</v>
      </c>
      <c r="K105" s="1315"/>
      <c r="M105" s="1317"/>
      <c r="N105" s="1313"/>
    </row>
    <row r="106" spans="1:14" ht="18" hidden="1" customHeight="1">
      <c r="A106" s="933">
        <v>43864</v>
      </c>
      <c r="B106" s="935">
        <v>19279415</v>
      </c>
      <c r="C106" s="935">
        <v>1359157.65</v>
      </c>
      <c r="D106" s="931">
        <f t="shared" si="11"/>
        <v>20638572.649999999</v>
      </c>
      <c r="E106" s="932">
        <v>8904789</v>
      </c>
      <c r="F106" s="940">
        <f t="shared" si="12"/>
        <v>2.3176936196916063</v>
      </c>
      <c r="G106" s="1327">
        <v>19466521</v>
      </c>
      <c r="H106" s="1325">
        <v>1701620</v>
      </c>
      <c r="I106" s="1328">
        <f>A106</f>
        <v>43864</v>
      </c>
      <c r="J106" s="1313">
        <f>F106</f>
        <v>2.3176936196916063</v>
      </c>
      <c r="K106" s="1315"/>
      <c r="M106" s="1317"/>
      <c r="N106" s="1313"/>
    </row>
    <row r="107" spans="1:14" ht="18" customHeight="1">
      <c r="A107" s="933">
        <v>43924</v>
      </c>
      <c r="B107" s="935">
        <f>Diaria!$C$27</f>
        <v>18396362</v>
      </c>
      <c r="C107" s="934">
        <v>2080604</v>
      </c>
      <c r="D107" s="931">
        <f t="shared" si="11"/>
        <v>20476966</v>
      </c>
      <c r="E107" s="932">
        <v>8889909</v>
      </c>
      <c r="F107" s="940">
        <f t="shared" si="12"/>
        <v>2.3033943317080072</v>
      </c>
      <c r="G107" s="1327">
        <v>19466521</v>
      </c>
      <c r="H107" s="1325">
        <v>1701620</v>
      </c>
      <c r="I107" s="1328">
        <f>A107</f>
        <v>43924</v>
      </c>
      <c r="J107" s="1313">
        <f>F107</f>
        <v>2.3033943317080072</v>
      </c>
      <c r="K107" s="1315"/>
      <c r="M107" s="1317"/>
      <c r="N107" s="1313"/>
    </row>
    <row r="108" spans="1:14" ht="14.25" customHeight="1">
      <c r="A108" s="936"/>
      <c r="B108" s="937"/>
      <c r="C108" s="937"/>
      <c r="D108" s="938"/>
      <c r="E108" s="939"/>
      <c r="F108" s="1309"/>
      <c r="G108" s="1327">
        <v>18430529.030000001</v>
      </c>
    </row>
    <row r="109" spans="1:14" ht="20.9" customHeight="1">
      <c r="B109" s="935"/>
      <c r="C109" s="935"/>
      <c r="D109" s="935"/>
      <c r="E109" s="935"/>
      <c r="F109" s="940"/>
      <c r="G109" s="1327">
        <f>G107-G108</f>
        <v>1035991.9699999988</v>
      </c>
      <c r="H109" s="1319"/>
      <c r="K109" s="1314">
        <f>C107-C78</f>
        <v>1044612.0300000012</v>
      </c>
    </row>
    <row r="110" spans="1:14" ht="13">
      <c r="A110" s="941"/>
      <c r="C110" s="919"/>
      <c r="G110" s="1329">
        <f>C40/D40</f>
        <v>0.12529623925821678</v>
      </c>
      <c r="H110" s="1330">
        <f>B40/1000000</f>
        <v>16.611115999999999</v>
      </c>
    </row>
    <row r="111" spans="1:14" ht="31.75" customHeight="1">
      <c r="A111" s="1501" t="s">
        <v>342</v>
      </c>
      <c r="B111" s="1502"/>
      <c r="C111" s="1502"/>
      <c r="D111" s="1502"/>
      <c r="E111" s="1502"/>
      <c r="F111" s="1502"/>
      <c r="G111" s="1331">
        <f>C40/1000000</f>
        <v>2.3794460000000002</v>
      </c>
      <c r="H111" s="1319"/>
    </row>
    <row r="112" spans="1:14" ht="13">
      <c r="G112" s="1318"/>
      <c r="H112" s="1327"/>
    </row>
    <row r="113" spans="2:12" ht="13">
      <c r="G113" s="1318"/>
      <c r="H113" s="1327"/>
    </row>
    <row r="114" spans="2:12">
      <c r="G114" s="1318"/>
      <c r="H114" s="1321"/>
    </row>
    <row r="115" spans="2:12" ht="15.5">
      <c r="G115" s="1332"/>
      <c r="H115" s="1333"/>
      <c r="I115" s="1320"/>
    </row>
    <row r="116" spans="2:12">
      <c r="G116" s="1334"/>
      <c r="I116" s="1314"/>
    </row>
    <row r="118" spans="2:12">
      <c r="G118" s="1334"/>
    </row>
    <row r="119" spans="2:12">
      <c r="G119" s="1334"/>
      <c r="I119" s="1314"/>
      <c r="K119" s="1335"/>
    </row>
    <row r="120" spans="2:12">
      <c r="K120" s="1335"/>
      <c r="L120" s="1314"/>
    </row>
    <row r="121" spans="2:12" ht="85.75" customHeight="1"/>
    <row r="122" spans="2:12" ht="50.15" customHeight="1"/>
    <row r="123" spans="2:12" ht="76.75" customHeight="1">
      <c r="H123" s="1314">
        <f>C107-100000</f>
        <v>1980604</v>
      </c>
    </row>
    <row r="124" spans="2:12" ht="50.15" customHeight="1">
      <c r="B124" s="942"/>
    </row>
    <row r="125" spans="2:12" ht="15.75" customHeight="1"/>
    <row r="135" spans="2:4" ht="15">
      <c r="B135" s="943"/>
      <c r="C135" s="944"/>
      <c r="D135" s="945"/>
    </row>
    <row r="136" spans="2:4" ht="15">
      <c r="B136" s="943"/>
      <c r="C136" s="944"/>
      <c r="D136" s="945"/>
    </row>
    <row r="137" spans="2:4" ht="15">
      <c r="B137" s="943"/>
      <c r="C137" s="944"/>
      <c r="D137" s="945"/>
    </row>
    <row r="138" spans="2:4" ht="15">
      <c r="B138" s="943"/>
      <c r="C138" s="944"/>
      <c r="D138" s="945"/>
    </row>
    <row r="139" spans="2:4" ht="15">
      <c r="B139" s="943"/>
      <c r="C139" s="944"/>
      <c r="D139" s="945"/>
    </row>
    <row r="140" spans="2:4" ht="15">
      <c r="B140" s="943"/>
      <c r="C140" s="944"/>
      <c r="D140" s="945"/>
    </row>
    <row r="141" spans="2:4" ht="15">
      <c r="B141" s="943"/>
      <c r="C141" s="944"/>
      <c r="D141" s="945"/>
    </row>
    <row r="142" spans="2:4" ht="15">
      <c r="B142" s="943"/>
      <c r="C142" s="944"/>
      <c r="D142" s="945"/>
    </row>
    <row r="143" spans="2:4" ht="15">
      <c r="B143" s="943"/>
      <c r="C143" s="944"/>
      <c r="D143" s="945"/>
    </row>
    <row r="144" spans="2:4" ht="15">
      <c r="B144" s="943"/>
      <c r="C144" s="946"/>
      <c r="D144" s="945"/>
    </row>
    <row r="145" spans="2:6" ht="15">
      <c r="B145" s="943"/>
      <c r="C145" s="946"/>
      <c r="D145" s="945"/>
    </row>
    <row r="146" spans="2:6" ht="15">
      <c r="B146" s="943"/>
      <c r="C146" s="946"/>
      <c r="D146" s="945"/>
    </row>
    <row r="147" spans="2:6" ht="15">
      <c r="B147" s="943"/>
      <c r="C147" s="944"/>
      <c r="D147" s="945"/>
    </row>
    <row r="148" spans="2:6" ht="15">
      <c r="B148" s="943"/>
      <c r="C148" s="946"/>
      <c r="D148" s="945"/>
    </row>
    <row r="149" spans="2:6" ht="15">
      <c r="B149" s="943"/>
      <c r="C149" s="946"/>
      <c r="D149" s="945"/>
    </row>
    <row r="150" spans="2:6" ht="15">
      <c r="B150" s="943"/>
      <c r="C150" s="946"/>
      <c r="D150" s="945"/>
    </row>
    <row r="151" spans="2:6" ht="15">
      <c r="B151" s="943"/>
      <c r="C151" s="946"/>
      <c r="D151" s="945"/>
    </row>
    <row r="152" spans="2:6" ht="15">
      <c r="B152" s="943"/>
      <c r="C152" s="947"/>
      <c r="D152" s="945"/>
      <c r="F152" s="948"/>
    </row>
    <row r="153" spans="2:6">
      <c r="C153" s="947"/>
      <c r="D153" s="945"/>
      <c r="F153" s="948"/>
    </row>
    <row r="154" spans="2:6">
      <c r="C154" s="947"/>
      <c r="D154" s="945"/>
      <c r="F154" s="948"/>
    </row>
    <row r="155" spans="2:6">
      <c r="C155" s="947"/>
      <c r="D155" s="945"/>
      <c r="F155" s="948"/>
    </row>
    <row r="156" spans="2:6">
      <c r="C156" s="947"/>
      <c r="D156" s="945"/>
      <c r="F156" s="948"/>
    </row>
    <row r="157" spans="2:6">
      <c r="C157" s="947"/>
      <c r="D157" s="945"/>
      <c r="F157" s="948"/>
    </row>
    <row r="158" spans="2:6">
      <c r="C158" s="947"/>
      <c r="D158" s="945"/>
      <c r="F158" s="948"/>
    </row>
    <row r="159" spans="2:6">
      <c r="C159" s="947"/>
      <c r="D159" s="945"/>
      <c r="F159" s="948"/>
    </row>
    <row r="160" spans="2:6">
      <c r="C160" s="947"/>
      <c r="D160" s="945"/>
      <c r="F160" s="948"/>
    </row>
    <row r="161" spans="3:6">
      <c r="C161" s="947"/>
      <c r="D161" s="945"/>
      <c r="F161" s="948"/>
    </row>
    <row r="162" spans="3:6">
      <c r="C162" s="947"/>
      <c r="D162" s="945"/>
      <c r="F162" s="949"/>
    </row>
    <row r="163" spans="3:6">
      <c r="C163" s="947"/>
      <c r="D163" s="945"/>
    </row>
    <row r="164" spans="3:6">
      <c r="C164" s="947"/>
      <c r="D164" s="945"/>
    </row>
    <row r="165" spans="3:6">
      <c r="C165" s="947"/>
      <c r="D165" s="945"/>
    </row>
    <row r="166" spans="3:6">
      <c r="C166" s="947"/>
      <c r="D166" s="945"/>
    </row>
    <row r="167" spans="3:6">
      <c r="C167" s="947"/>
      <c r="D167" s="945"/>
    </row>
    <row r="168" spans="3:6">
      <c r="C168" s="947"/>
      <c r="D168" s="945"/>
    </row>
    <row r="169" spans="3:6">
      <c r="C169" s="947"/>
      <c r="D169" s="945"/>
    </row>
    <row r="170" spans="3:6">
      <c r="C170" s="947"/>
      <c r="D170" s="945"/>
    </row>
    <row r="171" spans="3:6">
      <c r="C171" s="947"/>
      <c r="D171" s="945"/>
    </row>
    <row r="172" spans="3:6">
      <c r="C172" s="947"/>
      <c r="D172" s="945"/>
    </row>
    <row r="173" spans="3:6">
      <c r="C173" s="947"/>
      <c r="D173" s="945"/>
    </row>
    <row r="174" spans="3:6">
      <c r="C174" s="947"/>
      <c r="D174" s="945"/>
    </row>
    <row r="175" spans="3:6">
      <c r="C175" s="947"/>
      <c r="D175" s="945"/>
    </row>
    <row r="176" spans="3:6">
      <c r="C176" s="947"/>
      <c r="D176" s="945"/>
    </row>
    <row r="177" spans="3:4">
      <c r="C177" s="947"/>
      <c r="D177" s="945"/>
    </row>
    <row r="178" spans="3:4">
      <c r="C178" s="947"/>
      <c r="D178" s="945"/>
    </row>
    <row r="179" spans="3:4">
      <c r="C179" s="947"/>
      <c r="D179" s="945"/>
    </row>
    <row r="180" spans="3:4">
      <c r="C180" s="947"/>
      <c r="D180" s="945"/>
    </row>
    <row r="181" spans="3:4">
      <c r="C181" s="947"/>
      <c r="D181" s="945"/>
    </row>
    <row r="182" spans="3:4">
      <c r="C182" s="947"/>
      <c r="D182" s="945"/>
    </row>
    <row r="183" spans="3:4">
      <c r="C183" s="947"/>
      <c r="D183" s="945"/>
    </row>
    <row r="184" spans="3:4">
      <c r="C184" s="947"/>
      <c r="D184" s="945"/>
    </row>
    <row r="185" spans="3:4">
      <c r="C185" s="947"/>
      <c r="D185" s="945"/>
    </row>
    <row r="186" spans="3:4">
      <c r="C186" s="947"/>
      <c r="D186" s="945"/>
    </row>
    <row r="187" spans="3:4">
      <c r="C187" s="947"/>
      <c r="D187" s="945"/>
    </row>
    <row r="188" spans="3:4">
      <c r="C188" s="947"/>
      <c r="D188" s="945"/>
    </row>
    <row r="189" spans="3:4">
      <c r="C189" s="947"/>
      <c r="D189" s="945"/>
    </row>
    <row r="190" spans="3:4">
      <c r="C190" s="947"/>
      <c r="D190" s="945"/>
    </row>
    <row r="193" spans="2:6">
      <c r="B193" s="1285"/>
      <c r="C193" s="1285"/>
      <c r="D193" s="1286"/>
      <c r="E193" s="1287"/>
      <c r="F193" s="1286"/>
    </row>
    <row r="194" spans="2:6">
      <c r="B194" s="1285"/>
      <c r="C194" s="1285"/>
      <c r="D194" s="1286"/>
      <c r="E194" s="1287"/>
      <c r="F194" s="1286"/>
    </row>
    <row r="195" spans="2:6">
      <c r="B195" s="1285"/>
      <c r="C195" s="1285"/>
      <c r="D195" s="1286"/>
      <c r="E195" s="1287"/>
      <c r="F195" s="1286"/>
    </row>
    <row r="196" spans="2:6">
      <c r="B196" s="1285"/>
      <c r="C196" s="1285"/>
      <c r="D196" s="1286"/>
      <c r="E196" s="1287"/>
      <c r="F196" s="1286"/>
    </row>
    <row r="197" spans="2:6">
      <c r="B197" s="1285"/>
      <c r="C197" s="1285"/>
      <c r="D197" s="1286"/>
      <c r="E197" s="1287">
        <f>G180</f>
        <v>0</v>
      </c>
      <c r="F197" s="1286"/>
    </row>
    <row r="198" spans="2:6">
      <c r="B198" s="1285"/>
      <c r="C198" s="1285"/>
      <c r="D198" s="1286"/>
      <c r="E198" s="1287">
        <f>Extranjeros!I169</f>
        <v>2086399.8</v>
      </c>
      <c r="F198" s="1286"/>
    </row>
    <row r="199" spans="2:6">
      <c r="B199" s="1285"/>
      <c r="C199" s="1285"/>
      <c r="D199" s="1286"/>
      <c r="E199" s="1287"/>
      <c r="F199" s="1286"/>
    </row>
    <row r="200" spans="2:6">
      <c r="B200" s="1285"/>
      <c r="C200" s="1285"/>
      <c r="D200" s="1286"/>
      <c r="E200" s="1287"/>
      <c r="F200" s="1286"/>
    </row>
    <row r="201" spans="2:6">
      <c r="B201" s="1285"/>
      <c r="C201" s="1285">
        <f>D180</f>
        <v>0</v>
      </c>
      <c r="D201" s="1286"/>
      <c r="E201" s="1287"/>
      <c r="F201" s="1286"/>
    </row>
    <row r="202" spans="2:6">
      <c r="B202" s="1285"/>
      <c r="C202" s="1285">
        <f>F180</f>
        <v>0</v>
      </c>
      <c r="D202" s="1286">
        <v>1225400</v>
      </c>
      <c r="E202" s="1287">
        <v>20584172</v>
      </c>
      <c r="F202" s="1286">
        <v>7529027</v>
      </c>
    </row>
    <row r="203" spans="2:6">
      <c r="B203" s="1285"/>
      <c r="C203" s="1285"/>
      <c r="D203" s="1286"/>
      <c r="E203" s="1287"/>
      <c r="F203" s="1286"/>
    </row>
    <row r="204" spans="2:6">
      <c r="B204" s="1285"/>
      <c r="C204" s="1285"/>
      <c r="D204" s="1286"/>
      <c r="E204" s="1287"/>
      <c r="F204" s="1286"/>
    </row>
    <row r="205" spans="2:6">
      <c r="B205" s="1285"/>
      <c r="C205" s="1285"/>
      <c r="D205" s="1286"/>
      <c r="E205" s="1287"/>
      <c r="F205" s="1286"/>
    </row>
    <row r="206" spans="2:6">
      <c r="B206" s="1285"/>
      <c r="C206" s="1285"/>
      <c r="D206" s="1286"/>
      <c r="E206" s="1287"/>
      <c r="F206" s="1286"/>
    </row>
    <row r="207" spans="2:6">
      <c r="B207" s="1285"/>
      <c r="C207" s="1285"/>
      <c r="D207" s="1286"/>
      <c r="E207" s="1287"/>
      <c r="F207" s="1286"/>
    </row>
    <row r="208" spans="2:6">
      <c r="B208" s="1285"/>
      <c r="C208" s="1285"/>
      <c r="D208" s="1286"/>
      <c r="E208" s="1287"/>
      <c r="F208" s="1286"/>
    </row>
    <row r="209" spans="2:6">
      <c r="B209" s="1285"/>
      <c r="C209" s="1285"/>
      <c r="D209" s="1286"/>
      <c r="E209" s="1287"/>
      <c r="F209" s="1286"/>
    </row>
    <row r="210" spans="2:6">
      <c r="B210" s="1285"/>
      <c r="C210" s="1285"/>
      <c r="D210" s="1286"/>
      <c r="E210" s="1287"/>
      <c r="F210" s="1286"/>
    </row>
    <row r="211" spans="2:6">
      <c r="B211" s="1285"/>
      <c r="C211" s="1285"/>
      <c r="D211" s="1286"/>
      <c r="E211" s="1287"/>
      <c r="F211" s="1286"/>
    </row>
    <row r="212" spans="2:6">
      <c r="B212" s="1285"/>
      <c r="C212" s="1285"/>
      <c r="D212" s="1286"/>
      <c r="E212" s="1287"/>
      <c r="F212" s="1286"/>
    </row>
    <row r="213" spans="2:6">
      <c r="B213" s="1285"/>
      <c r="C213" s="1285"/>
      <c r="D213" s="1286"/>
      <c r="E213" s="1287"/>
      <c r="F213" s="1286"/>
    </row>
    <row r="214" spans="2:6">
      <c r="B214" s="1285"/>
      <c r="C214" s="1285"/>
      <c r="D214" s="1286"/>
      <c r="E214" s="1287"/>
      <c r="F214" s="1286"/>
    </row>
  </sheetData>
  <mergeCells count="4">
    <mergeCell ref="A3:F3"/>
    <mergeCell ref="E5:E6"/>
    <mergeCell ref="H56:H68"/>
    <mergeCell ref="A111:F111"/>
  </mergeCells>
  <phoneticPr fontId="101" type="noConversion"/>
  <printOptions horizontalCentered="1" verticalCentered="1"/>
  <pageMargins left="0.39370078740157483" right="0.39370078740157483" top="0.39370078740157483" bottom="0.19685039370078741" header="0" footer="0"/>
  <pageSetup paperSize="9" scale="88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356"/>
  <sheetViews>
    <sheetView showGridLines="0" topLeftCell="A59" zoomScaleNormal="100" workbookViewId="0">
      <selection activeCell="A60" sqref="A60:F60"/>
    </sheetView>
  </sheetViews>
  <sheetFormatPr baseColWidth="10" defaultRowHeight="13"/>
  <cols>
    <col min="1" max="1" width="19" style="131" customWidth="1"/>
    <col min="2" max="6" width="16.81640625" style="950" customWidth="1"/>
    <col min="7" max="7" width="14.1796875" style="951" hidden="1" customWidth="1"/>
    <col min="8" max="8" width="13.81640625" hidden="1" customWidth="1"/>
    <col min="9" max="9" width="0" hidden="1" customWidth="1"/>
    <col min="10" max="10" width="12.81640625" style="952" hidden="1" customWidth="1"/>
    <col min="11" max="12" width="0" hidden="1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spans="1:11" hidden="1"/>
    <row r="50" spans="1:11" hidden="1"/>
    <row r="51" spans="1:11" hidden="1"/>
    <row r="52" spans="1:11" hidden="1"/>
    <row r="53" spans="1:11" hidden="1"/>
    <row r="54" spans="1:11" hidden="1"/>
    <row r="55" spans="1:11" hidden="1"/>
    <row r="59" spans="1:11" ht="9.65" customHeight="1">
      <c r="A59" s="409"/>
      <c r="B59" s="408"/>
      <c r="C59" s="408"/>
      <c r="D59" s="131"/>
      <c r="E59" s="131"/>
      <c r="F59" s="131"/>
      <c r="G59" s="953"/>
      <c r="J59"/>
    </row>
    <row r="60" spans="1:11" ht="15">
      <c r="A60" s="1503" t="s">
        <v>343</v>
      </c>
      <c r="B60" s="1504"/>
      <c r="C60" s="1504"/>
      <c r="D60" s="1504"/>
      <c r="E60" s="1504"/>
      <c r="F60" s="1504"/>
      <c r="G60" s="954"/>
      <c r="H60" s="123"/>
      <c r="I60" s="534"/>
      <c r="J60" s="955"/>
    </row>
    <row r="61" spans="1:11" ht="14.25" customHeight="1">
      <c r="A61" s="1505"/>
      <c r="B61" s="1506"/>
      <c r="C61" s="1506"/>
      <c r="D61" s="1506"/>
      <c r="E61" s="1506"/>
      <c r="F61" s="1506"/>
      <c r="G61" s="954"/>
      <c r="H61" s="123"/>
      <c r="J61" s="956"/>
    </row>
    <row r="62" spans="1:11" ht="14.5">
      <c r="A62" s="957"/>
      <c r="B62" s="1507" t="s">
        <v>344</v>
      </c>
      <c r="C62" s="1509" t="s">
        <v>148</v>
      </c>
      <c r="D62" s="1509" t="s">
        <v>152</v>
      </c>
      <c r="E62" s="1509" t="s">
        <v>345</v>
      </c>
      <c r="F62" s="1511" t="s">
        <v>202</v>
      </c>
      <c r="G62" s="958" t="s">
        <v>346</v>
      </c>
      <c r="J62" s="959"/>
    </row>
    <row r="63" spans="1:11" ht="14.5">
      <c r="A63" s="960"/>
      <c r="B63" s="1508"/>
      <c r="C63" s="1510"/>
      <c r="D63" s="1510"/>
      <c r="E63" s="1510"/>
      <c r="F63" s="1512"/>
      <c r="G63" s="961" t="s">
        <v>347</v>
      </c>
      <c r="J63" s="962"/>
    </row>
    <row r="64" spans="1:11">
      <c r="A64" s="963" t="s">
        <v>348</v>
      </c>
      <c r="B64" s="964">
        <v>228370.15</v>
      </c>
      <c r="C64" s="964">
        <v>59052.350000000006</v>
      </c>
      <c r="D64" s="964">
        <v>700.75</v>
      </c>
      <c r="E64" s="964">
        <v>0</v>
      </c>
      <c r="F64" s="965">
        <v>288123.25</v>
      </c>
      <c r="G64" s="966">
        <f t="shared" ref="G64:G126" si="0">SUM(B64:E64)</f>
        <v>288123.25</v>
      </c>
      <c r="H64" s="967">
        <f>'Provincias y CCAA. Variación'!F5</f>
        <v>-3.3028263434066951E-2</v>
      </c>
      <c r="I64" s="534">
        <f>G64-F64</f>
        <v>0</v>
      </c>
      <c r="J64" s="968"/>
      <c r="K64" s="534">
        <f>SUM(B64:E64)</f>
        <v>288123.25</v>
      </c>
    </row>
    <row r="65" spans="1:11">
      <c r="A65" s="963" t="s">
        <v>349</v>
      </c>
      <c r="B65" s="964">
        <v>282974.64999999997</v>
      </c>
      <c r="C65" s="964">
        <v>59931.4</v>
      </c>
      <c r="D65" s="964">
        <v>4538.8499999999995</v>
      </c>
      <c r="E65" s="964">
        <v>0</v>
      </c>
      <c r="F65" s="969">
        <v>347444.9</v>
      </c>
      <c r="G65" s="966">
        <f t="shared" si="0"/>
        <v>347444.89999999997</v>
      </c>
      <c r="H65" s="967">
        <f>'Provincias y CCAA. Variación'!F6</f>
        <v>-7.5469117501098304E-2</v>
      </c>
      <c r="I65" s="534">
        <f t="shared" ref="I65:I126" si="1">G65-F65</f>
        <v>0</v>
      </c>
      <c r="J65" s="968"/>
      <c r="K65" s="534">
        <f t="shared" ref="K65:K125" si="2">SUM(B65:E65)</f>
        <v>347444.89999999997</v>
      </c>
    </row>
    <row r="66" spans="1:11">
      <c r="A66" s="963" t="s">
        <v>350</v>
      </c>
      <c r="B66" s="964">
        <v>225839.2</v>
      </c>
      <c r="C66" s="964">
        <v>51882</v>
      </c>
      <c r="D66" s="964">
        <v>0</v>
      </c>
      <c r="E66" s="964">
        <v>0</v>
      </c>
      <c r="F66" s="969">
        <v>277721.2</v>
      </c>
      <c r="G66" s="966">
        <f t="shared" si="0"/>
        <v>277721.2</v>
      </c>
      <c r="H66" s="967">
        <f>'Provincias y CCAA. Variación'!F7</f>
        <v>-6.987869491536769E-2</v>
      </c>
      <c r="I66" s="534">
        <f t="shared" si="1"/>
        <v>0</v>
      </c>
      <c r="J66" s="968"/>
      <c r="K66" s="534">
        <f t="shared" si="2"/>
        <v>277721.2</v>
      </c>
    </row>
    <row r="67" spans="1:11">
      <c r="A67" s="963" t="s">
        <v>351</v>
      </c>
      <c r="B67" s="964">
        <v>253139.40000000002</v>
      </c>
      <c r="C67" s="964">
        <v>63805.200000000004</v>
      </c>
      <c r="D67" s="964">
        <v>146.6</v>
      </c>
      <c r="E67" s="964">
        <v>0</v>
      </c>
      <c r="F67" s="969">
        <v>317091.20000000001</v>
      </c>
      <c r="G67" s="966">
        <f t="shared" si="0"/>
        <v>317091.20000000001</v>
      </c>
      <c r="H67" s="967">
        <f>'Provincias y CCAA. Variación'!F8</f>
        <v>-5.3376592825404412E-2</v>
      </c>
      <c r="I67" s="534">
        <f t="shared" si="1"/>
        <v>0</v>
      </c>
      <c r="J67" s="968"/>
      <c r="K67" s="534">
        <f t="shared" si="2"/>
        <v>317091.20000000001</v>
      </c>
    </row>
    <row r="68" spans="1:11">
      <c r="A68" s="963" t="s">
        <v>352</v>
      </c>
      <c r="B68" s="964">
        <v>208527.55</v>
      </c>
      <c r="C68" s="964">
        <v>27360.949999999997</v>
      </c>
      <c r="D68" s="964">
        <v>1697.9</v>
      </c>
      <c r="E68" s="964">
        <v>0</v>
      </c>
      <c r="F68" s="969">
        <v>237586.40000000002</v>
      </c>
      <c r="G68" s="966">
        <f t="shared" si="0"/>
        <v>237586.4</v>
      </c>
      <c r="H68" s="967">
        <f>'Provincias y CCAA. Variación'!F9</f>
        <v>-5.7651545920698433E-2</v>
      </c>
      <c r="I68" s="534">
        <f t="shared" si="1"/>
        <v>0</v>
      </c>
      <c r="J68" s="968"/>
      <c r="K68" s="534">
        <f t="shared" si="2"/>
        <v>237586.4</v>
      </c>
    </row>
    <row r="69" spans="1:11">
      <c r="A69" s="963" t="s">
        <v>353</v>
      </c>
      <c r="B69" s="964">
        <v>176228</v>
      </c>
      <c r="C69" s="964">
        <v>40823.199999999997</v>
      </c>
      <c r="D69" s="964">
        <v>0</v>
      </c>
      <c r="E69" s="964">
        <v>0</v>
      </c>
      <c r="F69" s="969">
        <v>217051.2</v>
      </c>
      <c r="G69" s="966">
        <f t="shared" si="0"/>
        <v>217051.2</v>
      </c>
      <c r="H69" s="967">
        <f>'Provincias y CCAA. Variación'!F10</f>
        <v>-6.4323976193740084E-2</v>
      </c>
      <c r="I69" s="534">
        <f t="shared" si="1"/>
        <v>0</v>
      </c>
      <c r="J69" s="968"/>
      <c r="K69" s="534">
        <f t="shared" si="2"/>
        <v>217051.2</v>
      </c>
    </row>
    <row r="70" spans="1:11">
      <c r="A70" s="963" t="s">
        <v>354</v>
      </c>
      <c r="B70" s="964">
        <v>458921.8</v>
      </c>
      <c r="C70" s="964">
        <v>117402.45</v>
      </c>
      <c r="D70" s="964">
        <v>928.90000000000009</v>
      </c>
      <c r="E70" s="964">
        <v>0</v>
      </c>
      <c r="F70" s="969">
        <v>577253.15</v>
      </c>
      <c r="G70" s="966">
        <f t="shared" si="0"/>
        <v>577253.15</v>
      </c>
      <c r="H70" s="967">
        <f>'Provincias y CCAA. Variación'!F11</f>
        <v>-7.4010202916182433E-2</v>
      </c>
      <c r="I70" s="534">
        <f t="shared" si="1"/>
        <v>0</v>
      </c>
      <c r="J70" s="968"/>
      <c r="K70" s="534">
        <f t="shared" si="2"/>
        <v>577253.15</v>
      </c>
    </row>
    <row r="71" spans="1:11">
      <c r="A71" s="963" t="s">
        <v>355</v>
      </c>
      <c r="B71" s="964">
        <v>589332.1</v>
      </c>
      <c r="C71" s="964">
        <v>109485.45</v>
      </c>
      <c r="D71" s="964">
        <v>369.35</v>
      </c>
      <c r="E71" s="964">
        <v>0</v>
      </c>
      <c r="F71" s="969">
        <v>699186.9</v>
      </c>
      <c r="G71" s="966">
        <f t="shared" si="0"/>
        <v>699186.89999999991</v>
      </c>
      <c r="H71" s="967">
        <f>'Provincias y CCAA. Variación'!F12</f>
        <v>-5.4588145892545237E-2</v>
      </c>
      <c r="I71" s="534">
        <f t="shared" si="1"/>
        <v>0</v>
      </c>
      <c r="J71" s="968"/>
      <c r="K71" s="534">
        <f t="shared" si="2"/>
        <v>699186.89999999991</v>
      </c>
    </row>
    <row r="72" spans="1:11">
      <c r="A72" s="970" t="s">
        <v>356</v>
      </c>
      <c r="B72" s="971">
        <v>2423332.85</v>
      </c>
      <c r="C72" s="971">
        <v>529743</v>
      </c>
      <c r="D72" s="971">
        <v>8382.35</v>
      </c>
      <c r="E72" s="971">
        <v>0</v>
      </c>
      <c r="F72" s="972">
        <v>2961458.2</v>
      </c>
      <c r="G72" s="973">
        <f t="shared" si="0"/>
        <v>2961458.2</v>
      </c>
      <c r="H72" s="967">
        <f>'Provincias y CCAA. Variación'!F13</f>
        <v>-6.1157176648805822E-2</v>
      </c>
      <c r="I72" s="534">
        <f t="shared" si="1"/>
        <v>0</v>
      </c>
      <c r="J72" s="974">
        <f>SUM(G64:G71)</f>
        <v>2961458.1999999997</v>
      </c>
      <c r="K72" s="534">
        <f t="shared" si="2"/>
        <v>2961458.2</v>
      </c>
    </row>
    <row r="73" spans="1:11">
      <c r="A73" s="963" t="s">
        <v>357</v>
      </c>
      <c r="B73" s="964">
        <v>72720.05</v>
      </c>
      <c r="C73" s="964">
        <v>21655.1</v>
      </c>
      <c r="D73" s="964">
        <v>0</v>
      </c>
      <c r="E73" s="964">
        <v>0</v>
      </c>
      <c r="F73" s="969">
        <v>94375.15</v>
      </c>
      <c r="G73" s="966">
        <f t="shared" si="0"/>
        <v>94375.15</v>
      </c>
      <c r="H73" s="967">
        <f>'Provincias y CCAA. Variación'!F14</f>
        <v>-2.7716350153427327E-2</v>
      </c>
      <c r="I73" s="534">
        <f t="shared" si="1"/>
        <v>0</v>
      </c>
      <c r="J73" s="968"/>
      <c r="K73" s="534">
        <f t="shared" si="2"/>
        <v>94375.15</v>
      </c>
    </row>
    <row r="74" spans="1:11">
      <c r="A74" s="963" t="s">
        <v>358</v>
      </c>
      <c r="B74" s="964">
        <v>40342.1</v>
      </c>
      <c r="C74" s="964">
        <v>13058.85</v>
      </c>
      <c r="D74" s="964">
        <v>0</v>
      </c>
      <c r="E74" s="964">
        <v>39.15</v>
      </c>
      <c r="F74" s="969">
        <v>53440.100000000006</v>
      </c>
      <c r="G74" s="966">
        <f t="shared" si="0"/>
        <v>53440.1</v>
      </c>
      <c r="H74" s="967">
        <f>'Provincias y CCAA. Variación'!F15</f>
        <v>-2.5578516088682335E-2</v>
      </c>
      <c r="I74" s="534">
        <f t="shared" si="1"/>
        <v>0</v>
      </c>
      <c r="J74" s="968"/>
      <c r="K74" s="534">
        <f t="shared" si="2"/>
        <v>53440.1</v>
      </c>
    </row>
    <row r="75" spans="1:11">
      <c r="A75" s="963" t="s">
        <v>359</v>
      </c>
      <c r="B75" s="964">
        <v>342161.45</v>
      </c>
      <c r="C75" s="964">
        <v>64482.35</v>
      </c>
      <c r="D75" s="964">
        <v>0</v>
      </c>
      <c r="E75" s="964">
        <v>17</v>
      </c>
      <c r="F75" s="969">
        <v>406660.80000000005</v>
      </c>
      <c r="G75" s="966">
        <f t="shared" si="0"/>
        <v>406660.8</v>
      </c>
      <c r="H75" s="967">
        <f>'Provincias y CCAA. Variación'!F16</f>
        <v>-3.1833765046472284E-2</v>
      </c>
      <c r="I75" s="534">
        <f t="shared" si="1"/>
        <v>0</v>
      </c>
      <c r="J75" s="968"/>
      <c r="K75" s="534">
        <f t="shared" si="2"/>
        <v>406660.8</v>
      </c>
    </row>
    <row r="76" spans="1:11">
      <c r="A76" s="970" t="s">
        <v>360</v>
      </c>
      <c r="B76" s="971">
        <v>455223.6</v>
      </c>
      <c r="C76" s="971">
        <v>99196.299999999988</v>
      </c>
      <c r="D76" s="971">
        <v>0</v>
      </c>
      <c r="E76" s="971">
        <v>56.15</v>
      </c>
      <c r="F76" s="972">
        <v>554476.05000000005</v>
      </c>
      <c r="G76" s="973">
        <f t="shared" si="0"/>
        <v>554476.04999999993</v>
      </c>
      <c r="H76" s="967">
        <f>'Provincias y CCAA. Variación'!F17</f>
        <v>-3.0535177313507966E-2</v>
      </c>
      <c r="I76" s="534">
        <f t="shared" si="1"/>
        <v>0</v>
      </c>
      <c r="J76" s="974">
        <f>SUM(G73:G75)</f>
        <v>554476.05000000005</v>
      </c>
      <c r="K76" s="534">
        <f t="shared" si="2"/>
        <v>554476.04999999993</v>
      </c>
    </row>
    <row r="77" spans="1:11">
      <c r="A77" s="975" t="s">
        <v>361</v>
      </c>
      <c r="B77" s="976">
        <v>276468.15000000002</v>
      </c>
      <c r="C77" s="976">
        <v>71894.350000000006</v>
      </c>
      <c r="D77" s="976">
        <v>1560.4</v>
      </c>
      <c r="E77" s="976">
        <v>1073.95</v>
      </c>
      <c r="F77" s="977">
        <v>350996.85000000003</v>
      </c>
      <c r="G77" s="978">
        <f t="shared" si="0"/>
        <v>350996.85000000003</v>
      </c>
      <c r="H77" s="967">
        <f>'Provincias y CCAA. Variación'!F18</f>
        <v>-3.6876703059425475E-2</v>
      </c>
      <c r="I77" s="534">
        <f t="shared" si="1"/>
        <v>0</v>
      </c>
      <c r="J77" s="979">
        <f>F77</f>
        <v>350996.85000000003</v>
      </c>
      <c r="K77" s="534">
        <f t="shared" si="2"/>
        <v>350996.85000000003</v>
      </c>
    </row>
    <row r="78" spans="1:11">
      <c r="A78" s="975" t="s">
        <v>362</v>
      </c>
      <c r="B78" s="976">
        <v>368897.94999999995</v>
      </c>
      <c r="C78" s="976">
        <v>89910.8</v>
      </c>
      <c r="D78" s="976">
        <v>2041.2</v>
      </c>
      <c r="E78" s="976">
        <v>0</v>
      </c>
      <c r="F78" s="977">
        <v>460849.94999999995</v>
      </c>
      <c r="G78" s="978">
        <f t="shared" si="0"/>
        <v>460849.94999999995</v>
      </c>
      <c r="H78" s="967">
        <f>'Provincias y CCAA. Variación'!F19</f>
        <v>-8.7318307800621997E-2</v>
      </c>
      <c r="I78" s="534">
        <f t="shared" si="1"/>
        <v>0</v>
      </c>
      <c r="J78" s="979">
        <f>F78</f>
        <v>460849.94999999995</v>
      </c>
      <c r="K78" s="534">
        <f t="shared" si="2"/>
        <v>460849.94999999995</v>
      </c>
    </row>
    <row r="79" spans="1:11">
      <c r="A79" s="963" t="s">
        <v>363</v>
      </c>
      <c r="B79" s="964">
        <v>334183.7</v>
      </c>
      <c r="C79" s="964">
        <v>63844.649999999994</v>
      </c>
      <c r="D79" s="964">
        <v>3501</v>
      </c>
      <c r="E79" s="964">
        <v>0</v>
      </c>
      <c r="F79" s="969">
        <v>401529.35000000003</v>
      </c>
      <c r="G79" s="966">
        <f t="shared" si="0"/>
        <v>401529.35</v>
      </c>
      <c r="H79" s="967">
        <f>'Provincias y CCAA. Variación'!F20</f>
        <v>-6.2718459338493182E-2</v>
      </c>
      <c r="I79" s="534">
        <f t="shared" si="1"/>
        <v>0</v>
      </c>
      <c r="J79" s="968"/>
      <c r="K79" s="534">
        <f t="shared" si="2"/>
        <v>401529.35</v>
      </c>
    </row>
    <row r="80" spans="1:11">
      <c r="A80" s="963" t="s">
        <v>364</v>
      </c>
      <c r="B80" s="964">
        <v>292617.09999999998</v>
      </c>
      <c r="C80" s="964">
        <v>62639.200000000004</v>
      </c>
      <c r="D80" s="964">
        <v>2559.9</v>
      </c>
      <c r="E80" s="964">
        <v>0</v>
      </c>
      <c r="F80" s="969">
        <v>357816.19999999995</v>
      </c>
      <c r="G80" s="966">
        <f t="shared" si="0"/>
        <v>357816.2</v>
      </c>
      <c r="H80" s="967">
        <f>'Provincias y CCAA. Variación'!F21</f>
        <v>-6.2631606798835393E-2</v>
      </c>
      <c r="I80" s="534">
        <f t="shared" si="1"/>
        <v>0</v>
      </c>
      <c r="J80" s="968"/>
      <c r="K80" s="534">
        <f t="shared" si="2"/>
        <v>357816.2</v>
      </c>
    </row>
    <row r="81" spans="1:11">
      <c r="A81" s="970" t="s">
        <v>365</v>
      </c>
      <c r="B81" s="971">
        <v>626800.80000000005</v>
      </c>
      <c r="C81" s="971">
        <v>126483.85</v>
      </c>
      <c r="D81" s="971">
        <v>6060.9</v>
      </c>
      <c r="E81" s="971">
        <v>0</v>
      </c>
      <c r="F81" s="972">
        <v>759345.55</v>
      </c>
      <c r="G81" s="973">
        <f t="shared" si="0"/>
        <v>759345.55</v>
      </c>
      <c r="H81" s="967">
        <f>'Provincias y CCAA. Variación'!F22</f>
        <v>-6.2677534988557215E-2</v>
      </c>
      <c r="I81" s="534">
        <f t="shared" si="1"/>
        <v>0</v>
      </c>
      <c r="J81" s="974">
        <f>SUM(G79:G80)</f>
        <v>759345.55</v>
      </c>
      <c r="K81" s="534">
        <f t="shared" si="2"/>
        <v>759345.55</v>
      </c>
    </row>
    <row r="82" spans="1:11">
      <c r="A82" s="975" t="s">
        <v>366</v>
      </c>
      <c r="B82" s="976">
        <v>166426.45000000001</v>
      </c>
      <c r="C82" s="976">
        <v>40633.25</v>
      </c>
      <c r="D82" s="976">
        <v>1296.5</v>
      </c>
      <c r="E82" s="976">
        <v>0</v>
      </c>
      <c r="F82" s="977">
        <v>208356.2</v>
      </c>
      <c r="G82" s="978">
        <f t="shared" si="0"/>
        <v>208356.2</v>
      </c>
      <c r="H82" s="967">
        <f>'Provincias y CCAA. Variación'!F23</f>
        <v>-3.8221203002451576E-2</v>
      </c>
      <c r="I82" s="534">
        <f t="shared" si="1"/>
        <v>0</v>
      </c>
      <c r="J82" s="979">
        <f>$F$82</f>
        <v>208356.2</v>
      </c>
      <c r="K82" s="534">
        <f t="shared" si="2"/>
        <v>208356.2</v>
      </c>
    </row>
    <row r="83" spans="1:11">
      <c r="A83" s="963" t="s">
        <v>367</v>
      </c>
      <c r="B83" s="964">
        <v>37180.900000000009</v>
      </c>
      <c r="C83" s="964">
        <v>14058.9</v>
      </c>
      <c r="D83" s="964">
        <v>0</v>
      </c>
      <c r="E83" s="964">
        <v>0</v>
      </c>
      <c r="F83" s="969">
        <v>51239.80000000001</v>
      </c>
      <c r="G83" s="966">
        <f t="shared" si="0"/>
        <v>51239.80000000001</v>
      </c>
      <c r="H83" s="967">
        <f>'Provincias y CCAA. Variación'!F24</f>
        <v>-3.3768271307764941E-2</v>
      </c>
      <c r="I83" s="534">
        <f t="shared" si="1"/>
        <v>0</v>
      </c>
      <c r="J83" s="968"/>
      <c r="K83" s="534">
        <f t="shared" si="2"/>
        <v>51239.80000000001</v>
      </c>
    </row>
    <row r="84" spans="1:11">
      <c r="A84" s="963" t="s">
        <v>368</v>
      </c>
      <c r="B84" s="964">
        <v>115015</v>
      </c>
      <c r="C84" s="964">
        <v>27126.3</v>
      </c>
      <c r="D84" s="964">
        <v>0</v>
      </c>
      <c r="E84" s="964">
        <v>0</v>
      </c>
      <c r="F84" s="969">
        <v>142141.29999999999</v>
      </c>
      <c r="G84" s="966">
        <f t="shared" si="0"/>
        <v>142141.29999999999</v>
      </c>
      <c r="H84" s="967">
        <f>'Provincias y CCAA. Variación'!F25</f>
        <v>-3.7137342153509945E-2</v>
      </c>
      <c r="I84" s="534">
        <f t="shared" si="1"/>
        <v>0</v>
      </c>
      <c r="J84" s="968"/>
      <c r="K84" s="534">
        <f t="shared" si="2"/>
        <v>142141.29999999999</v>
      </c>
    </row>
    <row r="85" spans="1:11">
      <c r="A85" s="963" t="s">
        <v>369</v>
      </c>
      <c r="B85" s="964">
        <v>116447.65</v>
      </c>
      <c r="C85" s="964">
        <v>36048.15</v>
      </c>
      <c r="D85" s="964">
        <v>0</v>
      </c>
      <c r="E85" s="964">
        <v>92.4</v>
      </c>
      <c r="F85" s="969">
        <v>152588.20000000001</v>
      </c>
      <c r="G85" s="966">
        <f t="shared" si="0"/>
        <v>152588.19999999998</v>
      </c>
      <c r="H85" s="967">
        <f>'Provincias y CCAA. Variación'!F26</f>
        <v>-3.2566543931754399E-2</v>
      </c>
      <c r="I85" s="534">
        <f t="shared" si="1"/>
        <v>0</v>
      </c>
      <c r="J85" s="968"/>
      <c r="K85" s="534">
        <f t="shared" si="2"/>
        <v>152588.19999999998</v>
      </c>
    </row>
    <row r="86" spans="1:11">
      <c r="A86" s="963" t="s">
        <v>370</v>
      </c>
      <c r="B86" s="964">
        <v>48497.4</v>
      </c>
      <c r="C86" s="964">
        <v>13006.8</v>
      </c>
      <c r="D86" s="964">
        <v>0</v>
      </c>
      <c r="E86" s="964">
        <v>0</v>
      </c>
      <c r="F86" s="969">
        <v>61504.2</v>
      </c>
      <c r="G86" s="966">
        <f t="shared" si="0"/>
        <v>61504.2</v>
      </c>
      <c r="H86" s="967">
        <f>'Provincias y CCAA. Variación'!F27</f>
        <v>-4.1753331432551E-2</v>
      </c>
      <c r="I86" s="534">
        <f t="shared" si="1"/>
        <v>0</v>
      </c>
      <c r="J86" s="968"/>
      <c r="K86" s="534">
        <f t="shared" si="2"/>
        <v>61504.2</v>
      </c>
    </row>
    <row r="87" spans="1:11">
      <c r="A87" s="963" t="s">
        <v>371</v>
      </c>
      <c r="B87" s="964">
        <v>89187.199999999997</v>
      </c>
      <c r="C87" s="964">
        <v>26032.25</v>
      </c>
      <c r="D87" s="964">
        <v>0</v>
      </c>
      <c r="E87" s="964">
        <v>0</v>
      </c>
      <c r="F87" s="969">
        <v>115219.44999999998</v>
      </c>
      <c r="G87" s="966">
        <f t="shared" si="0"/>
        <v>115219.45</v>
      </c>
      <c r="H87" s="967">
        <f>'Provincias y CCAA. Variación'!F28</f>
        <v>-3.6911733483567577E-2</v>
      </c>
      <c r="I87" s="534">
        <f t="shared" si="1"/>
        <v>0</v>
      </c>
      <c r="J87" s="968"/>
      <c r="K87" s="534">
        <f t="shared" si="2"/>
        <v>115219.45</v>
      </c>
    </row>
    <row r="88" spans="1:11">
      <c r="A88" s="963" t="s">
        <v>372</v>
      </c>
      <c r="B88" s="964">
        <v>45367.65</v>
      </c>
      <c r="C88" s="964">
        <v>14136</v>
      </c>
      <c r="D88" s="964">
        <v>0</v>
      </c>
      <c r="E88" s="964">
        <v>0</v>
      </c>
      <c r="F88" s="969">
        <v>59503.649999999994</v>
      </c>
      <c r="G88" s="966">
        <f t="shared" si="0"/>
        <v>59503.65</v>
      </c>
      <c r="H88" s="967">
        <f>'Provincias y CCAA. Variación'!F29</f>
        <v>-2.198749535678024E-2</v>
      </c>
      <c r="I88" s="534">
        <f t="shared" si="1"/>
        <v>0</v>
      </c>
      <c r="J88" s="968"/>
      <c r="K88" s="534">
        <f t="shared" si="2"/>
        <v>59503.65</v>
      </c>
    </row>
    <row r="89" spans="1:11">
      <c r="A89" s="963" t="s">
        <v>373</v>
      </c>
      <c r="B89" s="964">
        <v>30268.400000000001</v>
      </c>
      <c r="C89" s="964">
        <v>7728.0499999999993</v>
      </c>
      <c r="D89" s="964">
        <v>0</v>
      </c>
      <c r="E89" s="964">
        <v>0</v>
      </c>
      <c r="F89" s="969">
        <v>37996.449999999997</v>
      </c>
      <c r="G89" s="966">
        <f t="shared" si="0"/>
        <v>37996.449999999997</v>
      </c>
      <c r="H89" s="967">
        <f>'Provincias y CCAA. Variación'!F30</f>
        <v>-2.4594077706041939E-2</v>
      </c>
      <c r="I89" s="534">
        <f t="shared" si="1"/>
        <v>0</v>
      </c>
      <c r="J89" s="968"/>
      <c r="K89" s="534">
        <f t="shared" si="2"/>
        <v>37996.449999999997</v>
      </c>
    </row>
    <row r="90" spans="1:11">
      <c r="A90" s="963" t="s">
        <v>374</v>
      </c>
      <c r="B90" s="964">
        <v>173800.8</v>
      </c>
      <c r="C90" s="964">
        <v>35444.25</v>
      </c>
      <c r="D90" s="964">
        <v>0</v>
      </c>
      <c r="E90" s="964">
        <v>0</v>
      </c>
      <c r="F90" s="969">
        <v>209245.05</v>
      </c>
      <c r="G90" s="966">
        <f t="shared" si="0"/>
        <v>209245.05</v>
      </c>
      <c r="H90" s="967">
        <f>'Provincias y CCAA. Variación'!F31</f>
        <v>-3.0740946014583437E-2</v>
      </c>
      <c r="I90" s="534">
        <f t="shared" si="1"/>
        <v>0</v>
      </c>
      <c r="J90" s="968"/>
      <c r="K90" s="534">
        <f t="shared" si="2"/>
        <v>209245.05</v>
      </c>
    </row>
    <row r="91" spans="1:11">
      <c r="A91" s="963" t="s">
        <v>375</v>
      </c>
      <c r="B91" s="964">
        <v>38498.500000000007</v>
      </c>
      <c r="C91" s="964">
        <v>16478.95</v>
      </c>
      <c r="D91" s="964">
        <v>0</v>
      </c>
      <c r="E91" s="964">
        <v>0</v>
      </c>
      <c r="F91" s="969">
        <v>54977.450000000012</v>
      </c>
      <c r="G91" s="966">
        <f t="shared" si="0"/>
        <v>54977.450000000012</v>
      </c>
      <c r="H91" s="967">
        <f>'Provincias y CCAA. Variación'!F32</f>
        <v>-3.5573008123805705E-2</v>
      </c>
      <c r="I91" s="534">
        <f t="shared" si="1"/>
        <v>0</v>
      </c>
      <c r="J91" s="968"/>
      <c r="K91" s="534">
        <f t="shared" si="2"/>
        <v>54977.450000000012</v>
      </c>
    </row>
    <row r="92" spans="1:11">
      <c r="A92" s="970" t="s">
        <v>376</v>
      </c>
      <c r="B92" s="971">
        <v>694263.50000000012</v>
      </c>
      <c r="C92" s="971">
        <v>190059.65</v>
      </c>
      <c r="D92" s="971">
        <v>0</v>
      </c>
      <c r="E92" s="971">
        <v>92.4</v>
      </c>
      <c r="F92" s="972">
        <v>884415.55</v>
      </c>
      <c r="G92" s="973">
        <f t="shared" si="0"/>
        <v>884415.55000000016</v>
      </c>
      <c r="H92" s="967">
        <f>'Provincias y CCAA. Variación'!F33</f>
        <v>-3.3300010241767986E-2</v>
      </c>
      <c r="I92" s="534">
        <f t="shared" si="1"/>
        <v>0</v>
      </c>
      <c r="J92" s="974">
        <f>SUM(G83:G91)</f>
        <v>884415.54999999981</v>
      </c>
      <c r="K92" s="534">
        <f t="shared" si="2"/>
        <v>884415.55000000016</v>
      </c>
    </row>
    <row r="93" spans="1:11">
      <c r="A93" s="963" t="s">
        <v>377</v>
      </c>
      <c r="B93" s="964">
        <v>105761.20000000001</v>
      </c>
      <c r="C93" s="964">
        <v>29347.600000000002</v>
      </c>
      <c r="D93" s="964">
        <v>0</v>
      </c>
      <c r="E93" s="964">
        <v>0</v>
      </c>
      <c r="F93" s="969">
        <v>135108.80000000002</v>
      </c>
      <c r="G93" s="966">
        <f t="shared" si="0"/>
        <v>135108.80000000002</v>
      </c>
      <c r="H93" s="967">
        <f>'Provincias y CCAA. Variación'!F34</f>
        <v>-1.7451642097891407E-2</v>
      </c>
      <c r="I93" s="534">
        <f t="shared" si="1"/>
        <v>0</v>
      </c>
      <c r="J93" s="968"/>
      <c r="K93" s="534">
        <f t="shared" si="2"/>
        <v>135108.80000000002</v>
      </c>
    </row>
    <row r="94" spans="1:11">
      <c r="A94" s="963" t="s">
        <v>378</v>
      </c>
      <c r="B94" s="964">
        <v>122356.84999999999</v>
      </c>
      <c r="C94" s="964">
        <v>34875.949999999997</v>
      </c>
      <c r="D94" s="964">
        <v>0</v>
      </c>
      <c r="E94" s="964">
        <v>2</v>
      </c>
      <c r="F94" s="969">
        <v>157234.79999999999</v>
      </c>
      <c r="G94" s="966">
        <f t="shared" si="0"/>
        <v>157234.79999999999</v>
      </c>
      <c r="H94" s="967">
        <f>'Provincias y CCAA. Variación'!F35</f>
        <v>-5.3681459752446981E-2</v>
      </c>
      <c r="I94" s="534">
        <f t="shared" si="1"/>
        <v>0</v>
      </c>
      <c r="J94" s="968"/>
      <c r="K94" s="534">
        <f t="shared" si="2"/>
        <v>157234.79999999999</v>
      </c>
    </row>
    <row r="95" spans="1:11">
      <c r="A95" s="963" t="s">
        <v>379</v>
      </c>
      <c r="B95" s="964">
        <v>55815.95</v>
      </c>
      <c r="C95" s="964">
        <v>18390.05</v>
      </c>
      <c r="D95" s="964">
        <v>0</v>
      </c>
      <c r="E95" s="964">
        <v>0</v>
      </c>
      <c r="F95" s="969">
        <v>74206</v>
      </c>
      <c r="G95" s="966">
        <f t="shared" si="0"/>
        <v>74206</v>
      </c>
      <c r="H95" s="967">
        <f>'Provincias y CCAA. Variación'!F36</f>
        <v>-1.7502141592709575E-2</v>
      </c>
      <c r="I95" s="534">
        <f t="shared" si="1"/>
        <v>0</v>
      </c>
      <c r="J95" s="968"/>
      <c r="K95" s="534">
        <f t="shared" si="2"/>
        <v>74206</v>
      </c>
    </row>
    <row r="96" spans="1:11">
      <c r="A96" s="963" t="s">
        <v>380</v>
      </c>
      <c r="B96" s="964">
        <v>72672.600000000006</v>
      </c>
      <c r="C96" s="964">
        <v>14663.550000000001</v>
      </c>
      <c r="D96" s="964">
        <v>0</v>
      </c>
      <c r="E96" s="964">
        <v>0</v>
      </c>
      <c r="F96" s="969">
        <v>87336.150000000009</v>
      </c>
      <c r="G96" s="966">
        <f t="shared" si="0"/>
        <v>87336.150000000009</v>
      </c>
      <c r="H96" s="967">
        <f>'Provincias y CCAA. Variación'!F37</f>
        <v>-4.4564173952997277E-2</v>
      </c>
      <c r="I96" s="534">
        <f t="shared" si="1"/>
        <v>0</v>
      </c>
      <c r="J96" s="968"/>
      <c r="K96" s="534">
        <f t="shared" si="2"/>
        <v>87336.150000000009</v>
      </c>
    </row>
    <row r="97" spans="1:11">
      <c r="A97" s="963" t="s">
        <v>381</v>
      </c>
      <c r="B97" s="964">
        <v>171769.8</v>
      </c>
      <c r="C97" s="964">
        <v>48581.599999999999</v>
      </c>
      <c r="D97" s="964">
        <v>0</v>
      </c>
      <c r="E97" s="964">
        <v>0</v>
      </c>
      <c r="F97" s="969">
        <v>220351.4</v>
      </c>
      <c r="G97" s="966">
        <f t="shared" si="0"/>
        <v>220351.4</v>
      </c>
      <c r="H97" s="967">
        <f>'Provincias y CCAA. Variación'!F38</f>
        <v>-3.27818373955725E-2</v>
      </c>
      <c r="I97" s="534">
        <f t="shared" si="1"/>
        <v>0</v>
      </c>
      <c r="J97" s="968"/>
      <c r="K97" s="534">
        <f t="shared" si="2"/>
        <v>220351.4</v>
      </c>
    </row>
    <row r="98" spans="1:11">
      <c r="A98" s="970" t="s">
        <v>382</v>
      </c>
      <c r="B98" s="971">
        <v>528376.39999999991</v>
      </c>
      <c r="C98" s="971">
        <v>145858.75</v>
      </c>
      <c r="D98" s="971">
        <v>0</v>
      </c>
      <c r="E98" s="971">
        <v>2</v>
      </c>
      <c r="F98" s="972">
        <v>674237.15</v>
      </c>
      <c r="G98" s="973">
        <f t="shared" si="0"/>
        <v>674237.14999999991</v>
      </c>
      <c r="H98" s="967">
        <f>'Provincias y CCAA. Variación'!F39</f>
        <v>-3.4625289662676528E-2</v>
      </c>
      <c r="I98" s="534">
        <f t="shared" si="1"/>
        <v>0</v>
      </c>
      <c r="J98" s="974">
        <f>SUM(G93:G97)</f>
        <v>674237.15</v>
      </c>
      <c r="K98" s="534">
        <f t="shared" si="2"/>
        <v>674237.14999999991</v>
      </c>
    </row>
    <row r="99" spans="1:11">
      <c r="A99" s="963" t="s">
        <v>383</v>
      </c>
      <c r="B99" s="964">
        <v>2137045.9500000002</v>
      </c>
      <c r="C99" s="964">
        <v>389979.25</v>
      </c>
      <c r="D99" s="964">
        <v>3239.5</v>
      </c>
      <c r="E99" s="964">
        <v>0</v>
      </c>
      <c r="F99" s="969">
        <v>2530264.7000000002</v>
      </c>
      <c r="G99" s="966">
        <f t="shared" si="0"/>
        <v>2530264.7000000002</v>
      </c>
      <c r="H99" s="967">
        <f>'Provincias y CCAA. Variación'!F40</f>
        <v>-3.3819721754679399E-2</v>
      </c>
      <c r="I99" s="534">
        <f t="shared" si="1"/>
        <v>0</v>
      </c>
      <c r="J99" s="968"/>
      <c r="K99" s="534">
        <f t="shared" si="2"/>
        <v>2530264.7000000002</v>
      </c>
    </row>
    <row r="100" spans="1:11">
      <c r="A100" s="963" t="s">
        <v>384</v>
      </c>
      <c r="B100" s="964">
        <v>245653.35</v>
      </c>
      <c r="C100" s="964">
        <v>58907.85</v>
      </c>
      <c r="D100" s="964">
        <v>1108.05</v>
      </c>
      <c r="E100" s="964">
        <v>0</v>
      </c>
      <c r="F100" s="969">
        <v>305669.25000000006</v>
      </c>
      <c r="G100" s="966">
        <f t="shared" si="0"/>
        <v>305669.25</v>
      </c>
      <c r="H100" s="967">
        <f>'Provincias y CCAA. Variación'!F41</f>
        <v>-6.7748018993990411E-2</v>
      </c>
      <c r="I100" s="534">
        <f t="shared" si="1"/>
        <v>0</v>
      </c>
      <c r="J100" s="968"/>
      <c r="K100" s="534">
        <f t="shared" si="2"/>
        <v>305669.25</v>
      </c>
    </row>
    <row r="101" spans="1:11">
      <c r="A101" s="963" t="s">
        <v>385</v>
      </c>
      <c r="B101" s="964">
        <v>143710.39999999999</v>
      </c>
      <c r="C101" s="964">
        <v>38227.35</v>
      </c>
      <c r="D101" s="964">
        <v>0</v>
      </c>
      <c r="E101" s="964">
        <v>1</v>
      </c>
      <c r="F101" s="969">
        <v>181938.75</v>
      </c>
      <c r="G101" s="966">
        <f t="shared" si="0"/>
        <v>181938.75</v>
      </c>
      <c r="H101" s="967">
        <f>'Provincias y CCAA. Variación'!F42</f>
        <v>-2.2372109955683173E-2</v>
      </c>
      <c r="I101" s="534">
        <f t="shared" si="1"/>
        <v>0</v>
      </c>
      <c r="J101" s="968"/>
      <c r="K101" s="534">
        <f t="shared" si="2"/>
        <v>181938.75</v>
      </c>
    </row>
    <row r="102" spans="1:11">
      <c r="A102" s="963" t="s">
        <v>386</v>
      </c>
      <c r="B102" s="964">
        <v>237370.3</v>
      </c>
      <c r="C102" s="964">
        <v>52913</v>
      </c>
      <c r="D102" s="964">
        <v>1790.4</v>
      </c>
      <c r="E102" s="964">
        <v>0</v>
      </c>
      <c r="F102" s="969">
        <v>292073.7</v>
      </c>
      <c r="G102" s="966">
        <f t="shared" si="0"/>
        <v>292073.7</v>
      </c>
      <c r="H102" s="967">
        <f>'Provincias y CCAA. Variación'!F43</f>
        <v>-6.114683156740075E-2</v>
      </c>
      <c r="I102" s="534">
        <f t="shared" si="1"/>
        <v>0</v>
      </c>
      <c r="J102" s="968"/>
      <c r="K102" s="534">
        <f t="shared" si="2"/>
        <v>292073.7</v>
      </c>
    </row>
    <row r="103" spans="1:11">
      <c r="A103" s="970" t="s">
        <v>387</v>
      </c>
      <c r="B103" s="971">
        <v>2763780</v>
      </c>
      <c r="C103" s="971">
        <v>540027.44999999984</v>
      </c>
      <c r="D103" s="971">
        <v>6137.9500000000007</v>
      </c>
      <c r="E103" s="971">
        <v>1</v>
      </c>
      <c r="F103" s="972">
        <v>3309946.4000000004</v>
      </c>
      <c r="G103" s="973">
        <f t="shared" si="0"/>
        <v>3309946.4</v>
      </c>
      <c r="H103" s="967">
        <f>'Provincias y CCAA. Variación'!F44</f>
        <v>-3.8899823879170237E-2</v>
      </c>
      <c r="I103" s="534">
        <f t="shared" si="1"/>
        <v>0</v>
      </c>
      <c r="J103" s="974">
        <f>SUM(G99:G102)</f>
        <v>3309946.4000000004</v>
      </c>
      <c r="K103" s="534">
        <f t="shared" si="2"/>
        <v>3309946.4</v>
      </c>
    </row>
    <row r="104" spans="1:11">
      <c r="A104" s="963" t="s">
        <v>388</v>
      </c>
      <c r="B104" s="964">
        <v>485500.3</v>
      </c>
      <c r="C104" s="964">
        <v>130671.90000000001</v>
      </c>
      <c r="D104" s="964">
        <v>2398.5500000000002</v>
      </c>
      <c r="E104" s="964">
        <v>0</v>
      </c>
      <c r="F104" s="969">
        <v>618570.75</v>
      </c>
      <c r="G104" s="966">
        <f t="shared" si="0"/>
        <v>618570.75</v>
      </c>
      <c r="H104" s="967">
        <f>'Provincias y CCAA. Variación'!F45</f>
        <v>-6.4637780259022559E-2</v>
      </c>
      <c r="I104" s="534">
        <f t="shared" si="1"/>
        <v>0</v>
      </c>
      <c r="J104" s="968"/>
      <c r="K104" s="534">
        <f t="shared" si="2"/>
        <v>618570.75</v>
      </c>
    </row>
    <row r="105" spans="1:11">
      <c r="A105" s="963" t="s">
        <v>389</v>
      </c>
      <c r="B105" s="964">
        <v>182306.4</v>
      </c>
      <c r="C105" s="964">
        <v>40219.35</v>
      </c>
      <c r="D105" s="964">
        <v>1147.05</v>
      </c>
      <c r="E105" s="964">
        <v>0</v>
      </c>
      <c r="F105" s="969">
        <v>223672.80000000002</v>
      </c>
      <c r="G105" s="966">
        <f t="shared" si="0"/>
        <v>223672.8</v>
      </c>
      <c r="H105" s="967">
        <f>'Provincias y CCAA. Variación'!F46</f>
        <v>-4.2340381714654707E-2</v>
      </c>
      <c r="I105" s="534">
        <f t="shared" si="1"/>
        <v>0</v>
      </c>
      <c r="J105" s="968"/>
      <c r="K105" s="534">
        <f t="shared" si="2"/>
        <v>223672.8</v>
      </c>
    </row>
    <row r="106" spans="1:11">
      <c r="A106" s="963" t="s">
        <v>390</v>
      </c>
      <c r="B106" s="964">
        <v>804081.15</v>
      </c>
      <c r="C106" s="964">
        <v>175240.69999999998</v>
      </c>
      <c r="D106" s="964">
        <v>3069.95</v>
      </c>
      <c r="E106" s="964">
        <v>0</v>
      </c>
      <c r="F106" s="969">
        <v>982391.79999999993</v>
      </c>
      <c r="G106" s="966">
        <f t="shared" si="0"/>
        <v>982391.79999999993</v>
      </c>
      <c r="H106" s="967">
        <f>'Provincias y CCAA. Variación'!F47</f>
        <v>-2.7587871195494995E-2</v>
      </c>
      <c r="I106" s="534">
        <f t="shared" si="1"/>
        <v>0</v>
      </c>
      <c r="J106" s="968"/>
      <c r="K106" s="534">
        <f t="shared" si="2"/>
        <v>982391.79999999993</v>
      </c>
    </row>
    <row r="107" spans="1:11">
      <c r="A107" s="970" t="s">
        <v>391</v>
      </c>
      <c r="B107" s="971">
        <v>1471887.85</v>
      </c>
      <c r="C107" s="971">
        <v>346131.94999999995</v>
      </c>
      <c r="D107" s="971">
        <v>6615.5499999999993</v>
      </c>
      <c r="E107" s="971">
        <v>0</v>
      </c>
      <c r="F107" s="972">
        <v>1824635.35</v>
      </c>
      <c r="G107" s="973">
        <f t="shared" si="0"/>
        <v>1824635.35</v>
      </c>
      <c r="H107" s="967">
        <f>'Provincias y CCAA. Variación'!F48</f>
        <v>-4.2257307396852073E-2</v>
      </c>
      <c r="I107" s="534">
        <f t="shared" si="1"/>
        <v>0</v>
      </c>
      <c r="J107" s="974">
        <f>SUM(G104:G106)</f>
        <v>1824635.35</v>
      </c>
      <c r="K107" s="534">
        <f t="shared" si="2"/>
        <v>1824635.35</v>
      </c>
    </row>
    <row r="108" spans="1:11">
      <c r="A108" s="963" t="s">
        <v>392</v>
      </c>
      <c r="B108" s="964">
        <v>189154.05000000002</v>
      </c>
      <c r="C108" s="964">
        <v>48507.5</v>
      </c>
      <c r="D108" s="964">
        <v>0</v>
      </c>
      <c r="E108" s="964">
        <v>0</v>
      </c>
      <c r="F108" s="969">
        <v>237661.55000000002</v>
      </c>
      <c r="G108" s="966">
        <f t="shared" si="0"/>
        <v>237661.55000000002</v>
      </c>
      <c r="H108" s="967">
        <f>'Provincias y CCAA. Variación'!F49</f>
        <v>-5.2458514431613312E-2</v>
      </c>
      <c r="I108" s="534">
        <f t="shared" si="1"/>
        <v>0</v>
      </c>
      <c r="J108" s="968"/>
      <c r="K108" s="534">
        <f t="shared" si="2"/>
        <v>237661.55000000002</v>
      </c>
    </row>
    <row r="109" spans="1:11">
      <c r="A109" s="963" t="s">
        <v>393</v>
      </c>
      <c r="B109" s="964">
        <v>106553.1</v>
      </c>
      <c r="C109" s="964">
        <v>30931.85</v>
      </c>
      <c r="D109" s="964">
        <v>0</v>
      </c>
      <c r="E109" s="964">
        <v>0</v>
      </c>
      <c r="F109" s="969">
        <v>137484.95000000001</v>
      </c>
      <c r="G109" s="966">
        <f t="shared" si="0"/>
        <v>137484.95000000001</v>
      </c>
      <c r="H109" s="967">
        <f>'Provincias y CCAA. Variación'!F50</f>
        <v>-4.7249141824000418E-2</v>
      </c>
      <c r="I109" s="534">
        <f t="shared" si="1"/>
        <v>0</v>
      </c>
      <c r="J109" s="968"/>
      <c r="K109" s="534">
        <f t="shared" si="2"/>
        <v>137484.95000000001</v>
      </c>
    </row>
    <row r="110" spans="1:11">
      <c r="A110" s="970" t="s">
        <v>394</v>
      </c>
      <c r="B110" s="971">
        <v>295707.15000000002</v>
      </c>
      <c r="C110" s="971">
        <v>79439.349999999991</v>
      </c>
      <c r="D110" s="971">
        <v>0</v>
      </c>
      <c r="E110" s="971">
        <v>0</v>
      </c>
      <c r="F110" s="972">
        <v>375146.5</v>
      </c>
      <c r="G110" s="973">
        <f t="shared" si="0"/>
        <v>375146.5</v>
      </c>
      <c r="H110" s="967">
        <f>'Provincias y CCAA. Variación'!F51</f>
        <v>-5.0555992410451278E-2</v>
      </c>
      <c r="I110" s="534">
        <f t="shared" si="1"/>
        <v>0</v>
      </c>
      <c r="J110" s="974">
        <f>SUM(G108:G109)</f>
        <v>375146.5</v>
      </c>
      <c r="K110" s="534">
        <f t="shared" si="2"/>
        <v>375146.5</v>
      </c>
    </row>
    <row r="111" spans="1:11">
      <c r="A111" s="963" t="s">
        <v>395</v>
      </c>
      <c r="B111" s="964">
        <v>329139.5</v>
      </c>
      <c r="C111" s="964">
        <v>83857.149999999994</v>
      </c>
      <c r="D111" s="964">
        <v>5639.95</v>
      </c>
      <c r="E111" s="964">
        <v>0</v>
      </c>
      <c r="F111" s="969">
        <v>418636.6</v>
      </c>
      <c r="G111" s="966">
        <f t="shared" si="0"/>
        <v>418636.60000000003</v>
      </c>
      <c r="H111" s="967">
        <f>'Provincias y CCAA. Variación'!F52</f>
        <v>-3.5879489023954769E-2</v>
      </c>
      <c r="I111" s="534">
        <f t="shared" si="1"/>
        <v>0</v>
      </c>
      <c r="J111" s="968"/>
      <c r="K111" s="534">
        <f t="shared" si="2"/>
        <v>418636.60000000003</v>
      </c>
    </row>
    <row r="112" spans="1:11">
      <c r="A112" s="963" t="s">
        <v>396</v>
      </c>
      <c r="B112" s="964">
        <v>83595.899999999994</v>
      </c>
      <c r="C112" s="964">
        <v>33345.75</v>
      </c>
      <c r="D112" s="964">
        <v>1525.3500000000001</v>
      </c>
      <c r="E112" s="964">
        <v>0</v>
      </c>
      <c r="F112" s="969">
        <v>118466.99999999999</v>
      </c>
      <c r="G112" s="966">
        <f t="shared" si="0"/>
        <v>118467</v>
      </c>
      <c r="H112" s="967">
        <f>'Provincias y CCAA. Variación'!F53</f>
        <v>-3.2148167513602721E-2</v>
      </c>
      <c r="I112" s="534">
        <f t="shared" si="1"/>
        <v>0</v>
      </c>
      <c r="J112" s="968"/>
      <c r="K112" s="534">
        <f t="shared" si="2"/>
        <v>118467</v>
      </c>
    </row>
    <row r="113" spans="1:11">
      <c r="A113" s="963" t="s">
        <v>397</v>
      </c>
      <c r="B113" s="964">
        <v>75725.25</v>
      </c>
      <c r="C113" s="964">
        <v>23263.85</v>
      </c>
      <c r="D113" s="964">
        <v>0</v>
      </c>
      <c r="E113" s="964">
        <v>0</v>
      </c>
      <c r="F113" s="969">
        <v>98989.1</v>
      </c>
      <c r="G113" s="966">
        <f t="shared" si="0"/>
        <v>98989.1</v>
      </c>
      <c r="H113" s="967">
        <f>'Provincias y CCAA. Variación'!F54</f>
        <v>-2.7168093889598954E-2</v>
      </c>
      <c r="I113" s="534">
        <f t="shared" si="1"/>
        <v>0</v>
      </c>
      <c r="J113" s="968"/>
      <c r="K113" s="534">
        <f t="shared" si="2"/>
        <v>98989.1</v>
      </c>
    </row>
    <row r="114" spans="1:11">
      <c r="A114" s="963" t="s">
        <v>398</v>
      </c>
      <c r="B114" s="964">
        <v>259854.40000000002</v>
      </c>
      <c r="C114" s="964">
        <v>65944.25</v>
      </c>
      <c r="D114" s="964">
        <v>12879</v>
      </c>
      <c r="E114" s="964">
        <v>0</v>
      </c>
      <c r="F114" s="969">
        <v>338677.65</v>
      </c>
      <c r="G114" s="966">
        <f t="shared" si="0"/>
        <v>338677.65</v>
      </c>
      <c r="H114" s="967">
        <f>'Provincias y CCAA. Variación'!F55</f>
        <v>-3.8448418381752614E-2</v>
      </c>
      <c r="I114" s="534">
        <f t="shared" si="1"/>
        <v>0</v>
      </c>
      <c r="J114" s="968"/>
      <c r="K114" s="534">
        <f t="shared" si="2"/>
        <v>338677.65</v>
      </c>
    </row>
    <row r="115" spans="1:11">
      <c r="A115" s="970" t="s">
        <v>399</v>
      </c>
      <c r="B115" s="971">
        <v>748315.05</v>
      </c>
      <c r="C115" s="971">
        <v>206411</v>
      </c>
      <c r="D115" s="971">
        <v>20044.3</v>
      </c>
      <c r="E115" s="971">
        <v>0</v>
      </c>
      <c r="F115" s="972">
        <v>974770.35</v>
      </c>
      <c r="G115" s="973">
        <f t="shared" si="0"/>
        <v>974770.35000000009</v>
      </c>
      <c r="H115" s="967">
        <f>'Provincias y CCAA. Variación'!F56</f>
        <v>-3.5445774309116329E-2</v>
      </c>
      <c r="I115" s="534">
        <f t="shared" si="1"/>
        <v>0</v>
      </c>
      <c r="J115" s="974">
        <f>SUM(G111:G114)</f>
        <v>974770.35000000009</v>
      </c>
      <c r="K115" s="534">
        <f t="shared" si="2"/>
        <v>974770.35000000009</v>
      </c>
    </row>
    <row r="116" spans="1:11">
      <c r="A116" s="970" t="s">
        <v>400</v>
      </c>
      <c r="B116" s="971">
        <v>2739134.7</v>
      </c>
      <c r="C116" s="971">
        <v>397807.2</v>
      </c>
      <c r="D116" s="971">
        <v>3601.65</v>
      </c>
      <c r="E116" s="971">
        <v>0</v>
      </c>
      <c r="F116" s="972">
        <v>3140543.55</v>
      </c>
      <c r="G116" s="973">
        <f t="shared" si="0"/>
        <v>3140543.5500000003</v>
      </c>
      <c r="H116" s="967">
        <f>'Provincias y CCAA. Variación'!F57</f>
        <v>-2.5280590297156014E-2</v>
      </c>
      <c r="I116" s="534">
        <f t="shared" si="1"/>
        <v>0</v>
      </c>
      <c r="J116" s="974">
        <f>F116</f>
        <v>3140543.55</v>
      </c>
      <c r="K116" s="534">
        <f t="shared" si="2"/>
        <v>3140543.5500000003</v>
      </c>
    </row>
    <row r="117" spans="1:11">
      <c r="A117" s="970" t="s">
        <v>401</v>
      </c>
      <c r="B117" s="971">
        <v>477458.5</v>
      </c>
      <c r="C117" s="971">
        <v>98819.349999999991</v>
      </c>
      <c r="D117" s="971">
        <v>1124.55</v>
      </c>
      <c r="E117" s="971">
        <v>0</v>
      </c>
      <c r="F117" s="972">
        <v>577402.39999999991</v>
      </c>
      <c r="G117" s="973">
        <f t="shared" si="0"/>
        <v>577402.4</v>
      </c>
      <c r="H117" s="967">
        <f>'Provincias y CCAA. Variación'!F58</f>
        <v>-2.4652588827994371E-2</v>
      </c>
      <c r="I117" s="534">
        <f t="shared" si="1"/>
        <v>0</v>
      </c>
      <c r="J117" s="974">
        <f>F117</f>
        <v>577402.39999999991</v>
      </c>
      <c r="K117" s="534">
        <f t="shared" si="2"/>
        <v>577402.4</v>
      </c>
    </row>
    <row r="118" spans="1:11">
      <c r="A118" s="970" t="s">
        <v>402</v>
      </c>
      <c r="B118" s="971">
        <v>235422.24999999997</v>
      </c>
      <c r="C118" s="971">
        <v>46759.1</v>
      </c>
      <c r="D118" s="971">
        <v>0</v>
      </c>
      <c r="E118" s="971">
        <v>0</v>
      </c>
      <c r="F118" s="972">
        <v>282181.34999999998</v>
      </c>
      <c r="G118" s="973">
        <f t="shared" si="0"/>
        <v>282181.34999999998</v>
      </c>
      <c r="H118" s="967">
        <f>'Provincias y CCAA. Variación'!F59</f>
        <v>-1.4452221697943801E-2</v>
      </c>
      <c r="I118" s="534">
        <f t="shared" si="1"/>
        <v>0</v>
      </c>
      <c r="J118" s="974">
        <f>F118</f>
        <v>282181.34999999998</v>
      </c>
      <c r="K118" s="534">
        <f t="shared" si="2"/>
        <v>282181.34999999998</v>
      </c>
    </row>
    <row r="119" spans="1:11">
      <c r="A119" s="963" t="s">
        <v>403</v>
      </c>
      <c r="B119" s="964">
        <v>134274.65</v>
      </c>
      <c r="C119" s="964">
        <v>20242.300000000003</v>
      </c>
      <c r="D119" s="964">
        <v>0</v>
      </c>
      <c r="E119" s="964">
        <v>0</v>
      </c>
      <c r="F119" s="969">
        <v>154516.94999999998</v>
      </c>
      <c r="G119" s="966">
        <f t="shared" si="0"/>
        <v>154516.95000000001</v>
      </c>
      <c r="H119" s="967">
        <f>'Provincias y CCAA. Variación'!F60</f>
        <v>-2.578609492152939E-2</v>
      </c>
      <c r="I119" s="534">
        <f t="shared" si="1"/>
        <v>0</v>
      </c>
      <c r="J119" s="968"/>
      <c r="K119" s="534">
        <f t="shared" si="2"/>
        <v>154516.95000000001</v>
      </c>
    </row>
    <row r="120" spans="1:11">
      <c r="A120" s="963" t="s">
        <v>404</v>
      </c>
      <c r="B120" s="964">
        <v>252076.85</v>
      </c>
      <c r="C120" s="964">
        <v>65701.600000000006</v>
      </c>
      <c r="D120" s="964">
        <v>1174.45</v>
      </c>
      <c r="E120" s="964">
        <v>0</v>
      </c>
      <c r="F120" s="969">
        <v>318952.90000000002</v>
      </c>
      <c r="G120" s="966">
        <f t="shared" si="0"/>
        <v>318952.90000000002</v>
      </c>
      <c r="H120" s="967">
        <f>'Provincias y CCAA. Variación'!F61</f>
        <v>-1.22404270724491E-2</v>
      </c>
      <c r="I120" s="534">
        <f t="shared" si="1"/>
        <v>0</v>
      </c>
      <c r="J120" s="968"/>
      <c r="K120" s="534">
        <f t="shared" si="2"/>
        <v>318952.90000000002</v>
      </c>
    </row>
    <row r="121" spans="1:11">
      <c r="A121" s="963" t="s">
        <v>405</v>
      </c>
      <c r="B121" s="964">
        <v>389651.3</v>
      </c>
      <c r="C121" s="964">
        <v>82874.899999999994</v>
      </c>
      <c r="D121" s="964">
        <v>2974.25</v>
      </c>
      <c r="E121" s="964">
        <v>0</v>
      </c>
      <c r="F121" s="969">
        <v>475500.45</v>
      </c>
      <c r="G121" s="966">
        <f t="shared" si="0"/>
        <v>475500.44999999995</v>
      </c>
      <c r="H121" s="967">
        <f>'Provincias y CCAA. Variación'!F62</f>
        <v>-1.2618331247651771E-2</v>
      </c>
      <c r="I121" s="534">
        <f t="shared" si="1"/>
        <v>0</v>
      </c>
      <c r="J121" s="968"/>
      <c r="K121" s="534">
        <f t="shared" si="2"/>
        <v>475500.44999999995</v>
      </c>
    </row>
    <row r="122" spans="1:11">
      <c r="A122" s="970" t="s">
        <v>406</v>
      </c>
      <c r="B122" s="971">
        <v>776002.8</v>
      </c>
      <c r="C122" s="971">
        <v>168818.80000000002</v>
      </c>
      <c r="D122" s="971">
        <v>4148.7000000000007</v>
      </c>
      <c r="E122" s="971">
        <v>0</v>
      </c>
      <c r="F122" s="972">
        <v>948970.3</v>
      </c>
      <c r="G122" s="973">
        <f t="shared" si="0"/>
        <v>948970.3</v>
      </c>
      <c r="H122" s="967">
        <f>'Provincias y CCAA. Variación'!F63</f>
        <v>-1.4660166265985652E-2</v>
      </c>
      <c r="I122" s="534">
        <f t="shared" si="1"/>
        <v>0</v>
      </c>
      <c r="J122" s="974">
        <f>SUM(G119:G121)</f>
        <v>948970.3</v>
      </c>
      <c r="K122" s="534">
        <f t="shared" si="2"/>
        <v>948970.3</v>
      </c>
    </row>
    <row r="123" spans="1:11">
      <c r="A123" s="970" t="s">
        <v>407</v>
      </c>
      <c r="B123" s="971">
        <v>99971.049999999988</v>
      </c>
      <c r="C123" s="971">
        <v>25249.95</v>
      </c>
      <c r="D123" s="971">
        <v>0</v>
      </c>
      <c r="E123" s="971">
        <v>0</v>
      </c>
      <c r="F123" s="972">
        <v>125220.99999999999</v>
      </c>
      <c r="G123" s="973">
        <f t="shared" si="0"/>
        <v>125220.99999999999</v>
      </c>
      <c r="H123" s="967">
        <f>'Provincias y CCAA. Variación'!F64</f>
        <v>-2.7797457091870537E-2</v>
      </c>
      <c r="I123" s="534">
        <f t="shared" si="1"/>
        <v>0</v>
      </c>
      <c r="J123" s="974">
        <f>$F$123</f>
        <v>125220.99999999999</v>
      </c>
      <c r="K123" s="534">
        <f t="shared" si="2"/>
        <v>125220.99999999999</v>
      </c>
    </row>
    <row r="124" spans="1:11">
      <c r="A124" s="963" t="s">
        <v>408</v>
      </c>
      <c r="B124" s="964">
        <v>18537</v>
      </c>
      <c r="C124" s="964">
        <v>3326.8</v>
      </c>
      <c r="D124" s="964">
        <v>168.75</v>
      </c>
      <c r="E124" s="964">
        <v>0</v>
      </c>
      <c r="F124" s="969">
        <v>22032.55</v>
      </c>
      <c r="G124" s="966">
        <f t="shared" si="0"/>
        <v>22032.55</v>
      </c>
      <c r="H124" s="967">
        <f>'Provincias y CCAA. Variación'!F65</f>
        <v>-4.5106248347657196E-2</v>
      </c>
      <c r="I124" s="534">
        <f t="shared" si="1"/>
        <v>0</v>
      </c>
      <c r="J124" s="968">
        <f>F124</f>
        <v>22032.55</v>
      </c>
      <c r="K124" s="534">
        <f t="shared" si="2"/>
        <v>22032.55</v>
      </c>
    </row>
    <row r="125" spans="1:11">
      <c r="A125" s="963" t="s">
        <v>409</v>
      </c>
      <c r="B125" s="964">
        <v>18885.800000000003</v>
      </c>
      <c r="C125" s="964">
        <v>4695.75</v>
      </c>
      <c r="D125" s="964">
        <v>100</v>
      </c>
      <c r="E125" s="964">
        <v>0</v>
      </c>
      <c r="F125" s="969">
        <v>23681.550000000003</v>
      </c>
      <c r="G125" s="966">
        <f t="shared" si="0"/>
        <v>23681.550000000003</v>
      </c>
      <c r="H125" s="967">
        <f>'Provincias y CCAA. Variación'!F66</f>
        <v>-3.6073641107465693E-2</v>
      </c>
      <c r="I125" s="534">
        <f t="shared" si="1"/>
        <v>0</v>
      </c>
      <c r="J125" s="968">
        <f>F125</f>
        <v>23681.550000000003</v>
      </c>
      <c r="K125" s="534">
        <f t="shared" si="2"/>
        <v>23681.550000000003</v>
      </c>
    </row>
    <row r="126" spans="1:11" ht="15.65" customHeight="1">
      <c r="A126" s="980" t="s">
        <v>88</v>
      </c>
      <c r="B126" s="981">
        <v>15184891.85</v>
      </c>
      <c r="C126" s="981">
        <v>3211266.65</v>
      </c>
      <c r="D126" s="981">
        <v>61282.8</v>
      </c>
      <c r="E126" s="981">
        <v>1225.5</v>
      </c>
      <c r="F126" s="982">
        <v>18458666.800000001</v>
      </c>
      <c r="G126" s="983">
        <f t="shared" si="0"/>
        <v>18458666.800000001</v>
      </c>
      <c r="H126" s="967">
        <f>'Provincias y CCAA. Variación'!F67</f>
        <v>-4.0128987693120344E-2</v>
      </c>
      <c r="I126" s="534">
        <f t="shared" si="1"/>
        <v>0</v>
      </c>
      <c r="J126" s="984"/>
      <c r="K126" s="534"/>
    </row>
    <row r="127" spans="1:11" s="642" customFormat="1">
      <c r="A127" s="964" t="s">
        <v>410</v>
      </c>
      <c r="B127" s="985"/>
      <c r="C127" s="985"/>
      <c r="D127" s="985"/>
      <c r="E127" s="985"/>
      <c r="F127" s="985"/>
      <c r="G127" s="986"/>
      <c r="H127" s="987"/>
      <c r="J127" s="988">
        <f>SUM(J64:J125)</f>
        <v>18458666.800000001</v>
      </c>
      <c r="K127" s="989"/>
    </row>
    <row r="128" spans="1:11" s="642" customFormat="1" ht="7" customHeight="1">
      <c r="A128" s="1513"/>
      <c r="B128" s="1502"/>
      <c r="C128" s="1502"/>
      <c r="D128" s="1502"/>
      <c r="E128" s="1502"/>
      <c r="F128" s="1502"/>
      <c r="G128" s="986"/>
      <c r="H128" s="987"/>
      <c r="J128" s="988"/>
    </row>
    <row r="129" spans="1:11" hidden="1">
      <c r="A129" s="990" t="s">
        <v>88</v>
      </c>
      <c r="B129" s="990">
        <f>(B125+B124+B123+B122+B118+B117+B116+B115+B110+B107+B103+B98+B92+B82+B81+B78+B77+B76+B72)</f>
        <v>15184891.85</v>
      </c>
      <c r="C129" s="990">
        <f>(C125+C124+C123+C122+C118+C117+C116+C115+C110+C107+C103+C98+C92+C82+C81+C78+C77+C76+C72)</f>
        <v>3211266.6499999994</v>
      </c>
      <c r="D129" s="990">
        <f>(D125+D124+D123+D122+D118+D117+D116+D115+D110+D107+D103+D98+D92+D82+D81+D78+D77+D76+D72)</f>
        <v>61282.799999999996</v>
      </c>
      <c r="E129" s="990">
        <f>(E125+E124+E123+E122+E118+E117+E116+E115+E110+E107+E103+E98+E92+E82+E81+E78+E77+E76+E72)</f>
        <v>1225.5000000000002</v>
      </c>
      <c r="F129" s="990">
        <f>(F125+F124+F123+F122+F118+F117+F116+F115+F110+F107+F103+F98+F92+F82+F81+F78+F77+F76+F72)</f>
        <v>18458666.800000001</v>
      </c>
      <c r="G129" s="991">
        <f>G125+G124+G123+G122+G118+G117+G116+G115+G110+G107+G103+G98+G92+G82+G81+G78+G77+G76+G72</f>
        <v>18458666.800000001</v>
      </c>
      <c r="H129" s="967"/>
      <c r="J129" s="992"/>
      <c r="K129" s="990">
        <f>(K125+K124+K123+K122+K118+K117+K116+K115+K110+K107+K103+K98+K92+K82+K81+K78+K77+K76+K72)</f>
        <v>18458666.800000001</v>
      </c>
    </row>
    <row r="130" spans="1:11" hidden="1">
      <c r="B130" s="950">
        <f>'Reg1 (2)'!B8-'Provincias y CCAA'!B126</f>
        <v>0</v>
      </c>
      <c r="C130" s="950">
        <f>'Reg1 (2)'!B12-'Provincias y CCAA'!C126</f>
        <v>0</v>
      </c>
      <c r="D130" s="950">
        <f>'Reg1 (2)'!B15-'Provincias y CCAA'!D126</f>
        <v>0</v>
      </c>
      <c r="E130" s="950">
        <f>'Reg1 (2)'!B18-'Provincias y CCAA'!E126</f>
        <v>0</v>
      </c>
      <c r="F130" s="950">
        <f>'Reg1 (2)'!B22-'Provincias y CCAA'!F126</f>
        <v>0</v>
      </c>
    </row>
    <row r="131" spans="1:11" hidden="1">
      <c r="A131"/>
      <c r="B131" s="950">
        <f>'Reg1 (2)'!$B$8</f>
        <v>15184891.85</v>
      </c>
      <c r="C131" s="993">
        <f>'Reg1 (2)'!$B$12</f>
        <v>3211266.65</v>
      </c>
      <c r="D131" s="993">
        <f>'Reg1 (2)'!$B$15</f>
        <v>61282.8</v>
      </c>
      <c r="E131" s="993">
        <f>'Reg1 (2)'!$B$18</f>
        <v>1225.5</v>
      </c>
      <c r="F131" s="993">
        <f>'Reg1 (2)'!$B$22</f>
        <v>18458666.800000001</v>
      </c>
    </row>
    <row r="132" spans="1:11" ht="27.25" hidden="1" customHeight="1">
      <c r="A132"/>
      <c r="B132" s="536">
        <f>B131-B129</f>
        <v>0</v>
      </c>
      <c r="C132" s="536">
        <f>C131-C129</f>
        <v>0</v>
      </c>
      <c r="D132" s="536">
        <f>D131-D129</f>
        <v>0</v>
      </c>
      <c r="E132" s="536">
        <f>E131-E129</f>
        <v>0</v>
      </c>
      <c r="F132" s="536">
        <f>F131-F129</f>
        <v>0</v>
      </c>
      <c r="G132" s="994"/>
    </row>
    <row r="133" spans="1:11" hidden="1"/>
    <row r="134" spans="1:11" ht="15" hidden="1">
      <c r="A134" s="1503" t="s">
        <v>411</v>
      </c>
      <c r="B134" s="1503"/>
      <c r="C134" s="1503"/>
      <c r="D134" s="1503"/>
      <c r="E134" s="1503"/>
      <c r="F134" s="1503"/>
    </row>
    <row r="135" spans="1:11" ht="15" hidden="1">
      <c r="A135" s="1505"/>
      <c r="B135" s="1505"/>
      <c r="C135" s="1505"/>
      <c r="D135" s="1505"/>
      <c r="E135" s="1505"/>
      <c r="F135" s="1505"/>
    </row>
    <row r="136" spans="1:11" ht="14" hidden="1">
      <c r="A136" s="957"/>
      <c r="B136" s="1507" t="s">
        <v>344</v>
      </c>
      <c r="C136" s="1509" t="s">
        <v>148</v>
      </c>
      <c r="D136" s="1509" t="s">
        <v>152</v>
      </c>
      <c r="E136" s="1509" t="s">
        <v>345</v>
      </c>
      <c r="F136" s="1511" t="s">
        <v>202</v>
      </c>
    </row>
    <row r="137" spans="1:11" ht="14" hidden="1">
      <c r="A137" s="960"/>
      <c r="B137" s="1508"/>
      <c r="C137" s="1510"/>
      <c r="D137" s="1510"/>
      <c r="E137" s="1510"/>
      <c r="F137" s="1512"/>
    </row>
    <row r="138" spans="1:11" hidden="1">
      <c r="A138" s="963" t="s">
        <v>348</v>
      </c>
      <c r="B138" s="964">
        <v>238086.2</v>
      </c>
      <c r="C138" s="964">
        <v>58991.55</v>
      </c>
      <c r="D138" s="964">
        <v>886.75</v>
      </c>
      <c r="E138" s="964">
        <v>0</v>
      </c>
      <c r="F138" s="965">
        <v>297964.50000000006</v>
      </c>
      <c r="H138" s="815">
        <v>2176.42</v>
      </c>
    </row>
    <row r="139" spans="1:11" hidden="1">
      <c r="A139" s="963" t="s">
        <v>349</v>
      </c>
      <c r="B139" s="964">
        <v>310338.65000000002</v>
      </c>
      <c r="C139" s="964">
        <v>60662.5</v>
      </c>
      <c r="D139" s="964">
        <v>4805.55</v>
      </c>
      <c r="E139" s="964">
        <v>0</v>
      </c>
      <c r="F139" s="969">
        <v>375806.7</v>
      </c>
      <c r="H139" s="815">
        <v>2667.88</v>
      </c>
    </row>
    <row r="140" spans="1:11" hidden="1">
      <c r="A140" s="963" t="s">
        <v>350</v>
      </c>
      <c r="B140" s="964">
        <v>245892.25</v>
      </c>
      <c r="C140" s="964">
        <v>52693.75</v>
      </c>
      <c r="D140" s="964">
        <v>0</v>
      </c>
      <c r="E140" s="964">
        <v>0</v>
      </c>
      <c r="F140" s="969">
        <v>298586</v>
      </c>
      <c r="H140" s="995">
        <f>H139-H138</f>
        <v>491.46000000000004</v>
      </c>
    </row>
    <row r="141" spans="1:11" hidden="1">
      <c r="A141" s="963" t="s">
        <v>351</v>
      </c>
      <c r="B141" s="964">
        <v>270789.55</v>
      </c>
      <c r="C141" s="964">
        <v>63970.15</v>
      </c>
      <c r="D141" s="964">
        <v>211.10000000000002</v>
      </c>
      <c r="E141" s="964">
        <v>0</v>
      </c>
      <c r="F141" s="969">
        <v>334970.8</v>
      </c>
    </row>
    <row r="142" spans="1:11" hidden="1">
      <c r="A142" s="963" t="s">
        <v>352</v>
      </c>
      <c r="B142" s="964">
        <v>222571.2</v>
      </c>
      <c r="C142" s="964">
        <v>27804.2</v>
      </c>
      <c r="D142" s="964">
        <v>1746.1999999999998</v>
      </c>
      <c r="E142" s="964">
        <v>0</v>
      </c>
      <c r="F142" s="969">
        <v>252121.59999999998</v>
      </c>
    </row>
    <row r="143" spans="1:11" hidden="1">
      <c r="A143" s="963" t="s">
        <v>353</v>
      </c>
      <c r="B143" s="964">
        <v>190969</v>
      </c>
      <c r="C143" s="964">
        <v>41003.599999999999</v>
      </c>
      <c r="D143" s="964">
        <v>0</v>
      </c>
      <c r="E143" s="964">
        <v>0</v>
      </c>
      <c r="F143" s="969">
        <v>231972.6</v>
      </c>
    </row>
    <row r="144" spans="1:11" hidden="1">
      <c r="A144" s="963" t="s">
        <v>354</v>
      </c>
      <c r="B144" s="964">
        <v>504123.60000000003</v>
      </c>
      <c r="C144" s="964">
        <v>118119.7</v>
      </c>
      <c r="D144" s="964">
        <v>1147.0999999999999</v>
      </c>
      <c r="E144" s="964">
        <v>0</v>
      </c>
      <c r="F144" s="969">
        <v>623390.40000000014</v>
      </c>
    </row>
    <row r="145" spans="1:6" hidden="1">
      <c r="A145" s="963" t="s">
        <v>355</v>
      </c>
      <c r="B145" s="964">
        <v>628818.74999999895</v>
      </c>
      <c r="C145" s="964">
        <v>110353.45</v>
      </c>
      <c r="D145" s="964">
        <v>385.79999999999995</v>
      </c>
      <c r="E145" s="964">
        <v>0</v>
      </c>
      <c r="F145" s="969">
        <v>739557.99999999895</v>
      </c>
    </row>
    <row r="146" spans="1:6" hidden="1">
      <c r="A146" s="970" t="s">
        <v>356</v>
      </c>
      <c r="B146" s="971">
        <v>2611589.1999999993</v>
      </c>
      <c r="C146" s="971">
        <v>533598.9</v>
      </c>
      <c r="D146" s="971">
        <v>9182.5</v>
      </c>
      <c r="E146" s="971">
        <v>0</v>
      </c>
      <c r="F146" s="972">
        <v>3154370.5999999996</v>
      </c>
    </row>
    <row r="147" spans="1:6" hidden="1">
      <c r="A147" s="963" t="s">
        <v>357</v>
      </c>
      <c r="B147" s="964">
        <v>74845.599999999991</v>
      </c>
      <c r="C147" s="964">
        <v>22219.85</v>
      </c>
      <c r="D147" s="964">
        <v>0</v>
      </c>
      <c r="E147" s="964">
        <v>0</v>
      </c>
      <c r="F147" s="969">
        <v>97065.449999999983</v>
      </c>
    </row>
    <row r="148" spans="1:6" hidden="1">
      <c r="A148" s="963" t="s">
        <v>358</v>
      </c>
      <c r="B148" s="964">
        <v>41477.050000000003</v>
      </c>
      <c r="C148" s="964">
        <v>13315.85</v>
      </c>
      <c r="D148" s="964">
        <v>0</v>
      </c>
      <c r="E148" s="964">
        <v>50</v>
      </c>
      <c r="F148" s="969">
        <v>54842.9</v>
      </c>
    </row>
    <row r="149" spans="1:6" hidden="1">
      <c r="A149" s="963" t="s">
        <v>359</v>
      </c>
      <c r="B149" s="964">
        <v>351699.65</v>
      </c>
      <c r="C149" s="964">
        <v>68311.349999999904</v>
      </c>
      <c r="D149" s="964">
        <v>0</v>
      </c>
      <c r="E149" s="964">
        <v>21</v>
      </c>
      <c r="F149" s="969">
        <v>420031.99999999988</v>
      </c>
    </row>
    <row r="150" spans="1:6" hidden="1">
      <c r="A150" s="970" t="s">
        <v>360</v>
      </c>
      <c r="B150" s="971">
        <v>468022.30000000005</v>
      </c>
      <c r="C150" s="971">
        <v>103847.0499999999</v>
      </c>
      <c r="D150" s="971">
        <v>0</v>
      </c>
      <c r="E150" s="971">
        <v>71</v>
      </c>
      <c r="F150" s="972">
        <v>571940.34999999986</v>
      </c>
    </row>
    <row r="151" spans="1:6" hidden="1">
      <c r="A151" s="975" t="s">
        <v>361</v>
      </c>
      <c r="B151" s="976">
        <v>287789.40000000002</v>
      </c>
      <c r="C151" s="976">
        <v>73775.200000000012</v>
      </c>
      <c r="D151" s="976">
        <v>1526.1999999999998</v>
      </c>
      <c r="E151" s="976">
        <v>1345.25</v>
      </c>
      <c r="F151" s="977">
        <v>364436.05</v>
      </c>
    </row>
    <row r="152" spans="1:6" hidden="1">
      <c r="A152" s="975" t="s">
        <v>362</v>
      </c>
      <c r="B152" s="976">
        <v>409154.64999999997</v>
      </c>
      <c r="C152" s="976">
        <v>93454.35</v>
      </c>
      <c r="D152" s="976">
        <v>2331.5</v>
      </c>
      <c r="E152" s="976">
        <v>0</v>
      </c>
      <c r="F152" s="977">
        <v>504940.49999999994</v>
      </c>
    </row>
    <row r="153" spans="1:6" hidden="1">
      <c r="A153" s="963" t="s">
        <v>363</v>
      </c>
      <c r="B153" s="964">
        <v>360435.20000000001</v>
      </c>
      <c r="C153" s="964">
        <v>64093.3</v>
      </c>
      <c r="D153" s="964">
        <v>3869.2999999999997</v>
      </c>
      <c r="E153" s="964">
        <v>0</v>
      </c>
      <c r="F153" s="969">
        <v>428397.8</v>
      </c>
    </row>
    <row r="154" spans="1:6" hidden="1">
      <c r="A154" s="963" t="s">
        <v>364</v>
      </c>
      <c r="B154" s="964">
        <v>316669.34999999998</v>
      </c>
      <c r="C154" s="964">
        <v>62383.95</v>
      </c>
      <c r="D154" s="964">
        <v>2670.9</v>
      </c>
      <c r="E154" s="964">
        <v>0</v>
      </c>
      <c r="F154" s="969">
        <v>381724.19999999995</v>
      </c>
    </row>
    <row r="155" spans="1:6" hidden="1">
      <c r="A155" s="970" t="s">
        <v>365</v>
      </c>
      <c r="B155" s="971">
        <v>677104.55</v>
      </c>
      <c r="C155" s="971">
        <v>126477.25</v>
      </c>
      <c r="D155" s="971">
        <v>6540.2</v>
      </c>
      <c r="E155" s="971">
        <v>0</v>
      </c>
      <c r="F155" s="972">
        <v>810122</v>
      </c>
    </row>
    <row r="156" spans="1:6" hidden="1">
      <c r="A156" s="975" t="s">
        <v>366</v>
      </c>
      <c r="B156" s="976">
        <v>173645.2</v>
      </c>
      <c r="C156" s="976">
        <v>41502.85</v>
      </c>
      <c r="D156" s="976">
        <v>1488.25</v>
      </c>
      <c r="E156" s="976">
        <v>0</v>
      </c>
      <c r="F156" s="977">
        <v>216636.30000000002</v>
      </c>
    </row>
    <row r="157" spans="1:6" hidden="1">
      <c r="A157" s="963" t="s">
        <v>367</v>
      </c>
      <c r="B157" s="964">
        <v>38794.799999999996</v>
      </c>
      <c r="C157" s="964">
        <v>14235.75</v>
      </c>
      <c r="D157" s="964">
        <v>0</v>
      </c>
      <c r="E157" s="964">
        <v>0</v>
      </c>
      <c r="F157" s="969">
        <v>53030.55</v>
      </c>
    </row>
    <row r="158" spans="1:6" hidden="1">
      <c r="A158" s="963" t="s">
        <v>368</v>
      </c>
      <c r="B158" s="964">
        <v>119985.75</v>
      </c>
      <c r="C158" s="964">
        <v>27637.9</v>
      </c>
      <c r="D158" s="964">
        <v>0</v>
      </c>
      <c r="E158" s="964">
        <v>0</v>
      </c>
      <c r="F158" s="969">
        <v>147623.65</v>
      </c>
    </row>
    <row r="159" spans="1:6" hidden="1">
      <c r="A159" s="963" t="s">
        <v>369</v>
      </c>
      <c r="B159" s="964">
        <v>120358</v>
      </c>
      <c r="C159" s="964">
        <v>37239.550000000003</v>
      </c>
      <c r="D159" s="964">
        <v>0</v>
      </c>
      <c r="E159" s="964">
        <v>127.2</v>
      </c>
      <c r="F159" s="969">
        <v>157724.75</v>
      </c>
    </row>
    <row r="160" spans="1:6" hidden="1">
      <c r="A160" s="963" t="s">
        <v>370</v>
      </c>
      <c r="B160" s="964">
        <v>50855.899999999994</v>
      </c>
      <c r="C160" s="964">
        <v>13328.2</v>
      </c>
      <c r="D160" s="964">
        <v>0</v>
      </c>
      <c r="E160" s="964">
        <v>0</v>
      </c>
      <c r="F160" s="969">
        <v>64184.099999999991</v>
      </c>
    </row>
    <row r="161" spans="1:6" hidden="1">
      <c r="A161" s="963" t="s">
        <v>371</v>
      </c>
      <c r="B161" s="964">
        <v>92907.599999999991</v>
      </c>
      <c r="C161" s="964">
        <v>26727.8</v>
      </c>
      <c r="D161" s="964">
        <v>0</v>
      </c>
      <c r="E161" s="964">
        <v>0</v>
      </c>
      <c r="F161" s="969">
        <v>119635.39999999998</v>
      </c>
    </row>
    <row r="162" spans="1:6" hidden="1">
      <c r="A162" s="963" t="s">
        <v>372</v>
      </c>
      <c r="B162" s="964">
        <v>46412</v>
      </c>
      <c r="C162" s="964">
        <v>14429.4</v>
      </c>
      <c r="D162" s="964">
        <v>0</v>
      </c>
      <c r="E162" s="964">
        <v>0</v>
      </c>
      <c r="F162" s="969">
        <v>60841.4</v>
      </c>
    </row>
    <row r="163" spans="1:6" hidden="1">
      <c r="A163" s="963" t="s">
        <v>373</v>
      </c>
      <c r="B163" s="964">
        <v>31072.600000000002</v>
      </c>
      <c r="C163" s="964">
        <v>7881.9</v>
      </c>
      <c r="D163" s="964">
        <v>0</v>
      </c>
      <c r="E163" s="964">
        <v>0</v>
      </c>
      <c r="F163" s="969">
        <v>38954.500000000007</v>
      </c>
    </row>
    <row r="164" spans="1:6" hidden="1">
      <c r="A164" s="963" t="s">
        <v>374</v>
      </c>
      <c r="B164" s="964">
        <v>179719.8</v>
      </c>
      <c r="C164" s="964">
        <v>36161.65</v>
      </c>
      <c r="D164" s="964">
        <v>0</v>
      </c>
      <c r="E164" s="964">
        <v>0</v>
      </c>
      <c r="F164" s="969">
        <v>215881.44999999998</v>
      </c>
    </row>
    <row r="165" spans="1:6" hidden="1">
      <c r="A165" s="963" t="s">
        <v>375</v>
      </c>
      <c r="B165" s="964">
        <v>39982.35</v>
      </c>
      <c r="C165" s="964">
        <v>17022.95</v>
      </c>
      <c r="D165" s="964">
        <v>0</v>
      </c>
      <c r="E165" s="964">
        <v>0</v>
      </c>
      <c r="F165" s="969">
        <v>57005.299999999996</v>
      </c>
    </row>
    <row r="166" spans="1:6" hidden="1">
      <c r="A166" s="970" t="s">
        <v>376</v>
      </c>
      <c r="B166" s="971">
        <v>720088.79999999993</v>
      </c>
      <c r="C166" s="971">
        <v>194665.09999999998</v>
      </c>
      <c r="D166" s="971">
        <v>0</v>
      </c>
      <c r="E166" s="971">
        <v>127.2</v>
      </c>
      <c r="F166" s="972">
        <v>914881.1</v>
      </c>
    </row>
    <row r="167" spans="1:6" hidden="1">
      <c r="A167" s="963" t="s">
        <v>377</v>
      </c>
      <c r="B167" s="964">
        <v>107803.8</v>
      </c>
      <c r="C167" s="964">
        <v>29704.75</v>
      </c>
      <c r="D167" s="964">
        <v>0</v>
      </c>
      <c r="E167" s="964">
        <v>0</v>
      </c>
      <c r="F167" s="969">
        <v>137508.55000000002</v>
      </c>
    </row>
    <row r="168" spans="1:6" hidden="1">
      <c r="A168" s="963" t="s">
        <v>378</v>
      </c>
      <c r="B168" s="964">
        <v>130539.40000000001</v>
      </c>
      <c r="C168" s="964">
        <v>35602.800000000003</v>
      </c>
      <c r="D168" s="964">
        <v>0</v>
      </c>
      <c r="E168" s="964">
        <v>12</v>
      </c>
      <c r="F168" s="969">
        <v>166154.20000000001</v>
      </c>
    </row>
    <row r="169" spans="1:6" hidden="1">
      <c r="A169" s="963" t="s">
        <v>379</v>
      </c>
      <c r="B169" s="964">
        <v>56576.55</v>
      </c>
      <c r="C169" s="964">
        <v>18951.349999999999</v>
      </c>
      <c r="D169" s="964">
        <v>0</v>
      </c>
      <c r="E169" s="964">
        <v>0</v>
      </c>
      <c r="F169" s="969">
        <v>75527.900000000009</v>
      </c>
    </row>
    <row r="170" spans="1:6" hidden="1">
      <c r="A170" s="963" t="s">
        <v>380</v>
      </c>
      <c r="B170" s="964">
        <v>76438</v>
      </c>
      <c r="C170" s="964">
        <v>14971.75</v>
      </c>
      <c r="D170" s="964">
        <v>0</v>
      </c>
      <c r="E170" s="964">
        <v>0</v>
      </c>
      <c r="F170" s="969">
        <v>91409.75</v>
      </c>
    </row>
    <row r="171" spans="1:6" hidden="1">
      <c r="A171" s="963" t="s">
        <v>381</v>
      </c>
      <c r="B171" s="964">
        <v>178442.09999999998</v>
      </c>
      <c r="C171" s="964">
        <v>49377.65</v>
      </c>
      <c r="D171" s="964">
        <v>0</v>
      </c>
      <c r="E171" s="964">
        <v>0</v>
      </c>
      <c r="F171" s="969">
        <v>227819.74999999997</v>
      </c>
    </row>
    <row r="172" spans="1:6" hidden="1">
      <c r="A172" s="970" t="s">
        <v>382</v>
      </c>
      <c r="B172" s="971">
        <v>549799.85</v>
      </c>
      <c r="C172" s="971">
        <v>148608.29999999999</v>
      </c>
      <c r="D172" s="971">
        <v>0</v>
      </c>
      <c r="E172" s="971">
        <v>12</v>
      </c>
      <c r="F172" s="972">
        <v>698420.15</v>
      </c>
    </row>
    <row r="173" spans="1:6" hidden="1">
      <c r="A173" s="963" t="s">
        <v>383</v>
      </c>
      <c r="B173" s="964">
        <v>2218758</v>
      </c>
      <c r="C173" s="964">
        <v>396668</v>
      </c>
      <c r="D173" s="964">
        <v>3406.8999999999996</v>
      </c>
      <c r="E173" s="964">
        <v>0</v>
      </c>
      <c r="F173" s="969">
        <v>2618832.9000000004</v>
      </c>
    </row>
    <row r="174" spans="1:6" hidden="1">
      <c r="A174" s="963" t="s">
        <v>384</v>
      </c>
      <c r="B174" s="964">
        <v>264590.14999999997</v>
      </c>
      <c r="C174" s="964">
        <v>62001.75</v>
      </c>
      <c r="D174" s="964">
        <v>1290.75</v>
      </c>
      <c r="E174" s="964">
        <v>0</v>
      </c>
      <c r="F174" s="969">
        <v>327882.64999999997</v>
      </c>
    </row>
    <row r="175" spans="1:6" hidden="1">
      <c r="A175" s="963" t="s">
        <v>385</v>
      </c>
      <c r="B175" s="964">
        <v>147167.45000000004</v>
      </c>
      <c r="C175" s="964">
        <v>38933.799999999996</v>
      </c>
      <c r="D175" s="964">
        <v>0</v>
      </c>
      <c r="E175" s="964">
        <v>1</v>
      </c>
      <c r="F175" s="969">
        <v>186102.25000000003</v>
      </c>
    </row>
    <row r="176" spans="1:6" hidden="1">
      <c r="A176" s="963" t="s">
        <v>386</v>
      </c>
      <c r="B176" s="964">
        <v>255155.6</v>
      </c>
      <c r="C176" s="964">
        <v>54055.15</v>
      </c>
      <c r="D176" s="964">
        <v>1885.5</v>
      </c>
      <c r="E176" s="964">
        <v>0</v>
      </c>
      <c r="F176" s="969">
        <v>311096.25</v>
      </c>
    </row>
    <row r="177" spans="1:6" hidden="1">
      <c r="A177" s="970" t="s">
        <v>387</v>
      </c>
      <c r="B177" s="971">
        <v>2885671.2</v>
      </c>
      <c r="C177" s="971">
        <v>551658.70000000007</v>
      </c>
      <c r="D177" s="971">
        <v>6583.15</v>
      </c>
      <c r="E177" s="971">
        <v>1</v>
      </c>
      <c r="F177" s="972">
        <v>3443914.0500000003</v>
      </c>
    </row>
    <row r="178" spans="1:6" hidden="1">
      <c r="A178" s="963" t="s">
        <v>388</v>
      </c>
      <c r="B178" s="964">
        <v>527109.1</v>
      </c>
      <c r="C178" s="964">
        <v>131628.35</v>
      </c>
      <c r="D178" s="964">
        <v>2579.35</v>
      </c>
      <c r="E178" s="964">
        <v>0</v>
      </c>
      <c r="F178" s="969">
        <v>661316.79999999993</v>
      </c>
    </row>
    <row r="179" spans="1:6" hidden="1">
      <c r="A179" s="963" t="s">
        <v>389</v>
      </c>
      <c r="B179" s="964">
        <v>191088.7</v>
      </c>
      <c r="C179" s="964">
        <v>41252.85</v>
      </c>
      <c r="D179" s="964">
        <v>1220.3500000000001</v>
      </c>
      <c r="E179" s="964">
        <v>0</v>
      </c>
      <c r="F179" s="969">
        <v>233561.90000000002</v>
      </c>
    </row>
    <row r="180" spans="1:6" hidden="1">
      <c r="A180" s="963" t="s">
        <v>390</v>
      </c>
      <c r="B180" s="964">
        <v>829304.4</v>
      </c>
      <c r="C180" s="964">
        <v>177923</v>
      </c>
      <c r="D180" s="964">
        <v>3035.4</v>
      </c>
      <c r="E180" s="964">
        <v>0</v>
      </c>
      <c r="F180" s="969">
        <v>1010262.8</v>
      </c>
    </row>
    <row r="181" spans="1:6" hidden="1">
      <c r="A181" s="970" t="s">
        <v>391</v>
      </c>
      <c r="B181" s="971">
        <v>1547502.2000000002</v>
      </c>
      <c r="C181" s="971">
        <v>350804.20000000007</v>
      </c>
      <c r="D181" s="971">
        <v>6835.0999999999995</v>
      </c>
      <c r="E181" s="971">
        <v>0</v>
      </c>
      <c r="F181" s="972">
        <v>1905141.5</v>
      </c>
    </row>
    <row r="182" spans="1:6" hidden="1">
      <c r="A182" s="963" t="s">
        <v>392</v>
      </c>
      <c r="B182" s="964">
        <v>201638.1</v>
      </c>
      <c r="C182" s="964">
        <v>49181.05</v>
      </c>
      <c r="D182" s="964">
        <v>0</v>
      </c>
      <c r="E182" s="964">
        <v>0</v>
      </c>
      <c r="F182" s="969">
        <v>250819.15</v>
      </c>
    </row>
    <row r="183" spans="1:6" hidden="1">
      <c r="A183" s="963" t="s">
        <v>393</v>
      </c>
      <c r="B183" s="964">
        <v>112836.55000000002</v>
      </c>
      <c r="C183" s="964">
        <v>31466.600000000002</v>
      </c>
      <c r="D183" s="964">
        <v>0</v>
      </c>
      <c r="E183" s="964">
        <v>0</v>
      </c>
      <c r="F183" s="969">
        <v>144303.15000000002</v>
      </c>
    </row>
    <row r="184" spans="1:6" hidden="1">
      <c r="A184" s="970" t="s">
        <v>394</v>
      </c>
      <c r="B184" s="971">
        <v>314474.65000000002</v>
      </c>
      <c r="C184" s="971">
        <v>80647.649999999994</v>
      </c>
      <c r="D184" s="971">
        <v>0</v>
      </c>
      <c r="E184" s="971">
        <v>0</v>
      </c>
      <c r="F184" s="972">
        <v>395122.30000000005</v>
      </c>
    </row>
    <row r="185" spans="1:6" hidden="1">
      <c r="A185" s="963" t="s">
        <v>395</v>
      </c>
      <c r="B185" s="964">
        <v>342830.30000000005</v>
      </c>
      <c r="C185" s="964">
        <v>85625.600000000006</v>
      </c>
      <c r="D185" s="964">
        <v>5760.15</v>
      </c>
      <c r="E185" s="964">
        <v>0</v>
      </c>
      <c r="F185" s="969">
        <v>434216.05</v>
      </c>
    </row>
    <row r="186" spans="1:6" hidden="1">
      <c r="A186" s="963" t="s">
        <v>396</v>
      </c>
      <c r="B186" s="964">
        <v>86655.15</v>
      </c>
      <c r="C186" s="964">
        <v>34166.75</v>
      </c>
      <c r="D186" s="964">
        <v>1580.1000000000001</v>
      </c>
      <c r="E186" s="964">
        <v>0</v>
      </c>
      <c r="F186" s="969">
        <v>122401.99999999999</v>
      </c>
    </row>
    <row r="187" spans="1:6" hidden="1">
      <c r="A187" s="963" t="s">
        <v>397</v>
      </c>
      <c r="B187" s="964">
        <v>77859.149999999994</v>
      </c>
      <c r="C187" s="964">
        <v>23894.399999999998</v>
      </c>
      <c r="D187" s="964">
        <v>0</v>
      </c>
      <c r="E187" s="964">
        <v>0</v>
      </c>
      <c r="F187" s="969">
        <v>101753.55</v>
      </c>
    </row>
    <row r="188" spans="1:6" hidden="1">
      <c r="A188" s="963" t="s">
        <v>398</v>
      </c>
      <c r="B188" s="964">
        <v>271745.05</v>
      </c>
      <c r="C188" s="964">
        <v>66956.5</v>
      </c>
      <c r="D188" s="964">
        <v>13518.4</v>
      </c>
      <c r="E188" s="964">
        <v>0</v>
      </c>
      <c r="F188" s="969">
        <v>352219.95</v>
      </c>
    </row>
    <row r="189" spans="1:6" hidden="1">
      <c r="A189" s="970" t="s">
        <v>399</v>
      </c>
      <c r="B189" s="971">
        <v>779089.65000000014</v>
      </c>
      <c r="C189" s="971">
        <v>210643.25</v>
      </c>
      <c r="D189" s="971">
        <v>20858.650000000001</v>
      </c>
      <c r="E189" s="971">
        <v>0</v>
      </c>
      <c r="F189" s="972">
        <v>1010591.55</v>
      </c>
    </row>
    <row r="190" spans="1:6" hidden="1">
      <c r="A190" s="970" t="s">
        <v>400</v>
      </c>
      <c r="B190" s="971">
        <v>2815071.1499999901</v>
      </c>
      <c r="C190" s="971">
        <v>402997.15</v>
      </c>
      <c r="D190" s="971">
        <v>3928.25</v>
      </c>
      <c r="E190" s="971">
        <v>1</v>
      </c>
      <c r="F190" s="972">
        <v>3221997.54999999</v>
      </c>
    </row>
    <row r="191" spans="1:6" hidden="1">
      <c r="A191" s="970" t="s">
        <v>401</v>
      </c>
      <c r="B191" s="971">
        <v>490797.8</v>
      </c>
      <c r="C191" s="971">
        <v>99997.200000000012</v>
      </c>
      <c r="D191" s="971">
        <v>1201.6499999999999</v>
      </c>
      <c r="E191" s="971">
        <v>0</v>
      </c>
      <c r="F191" s="972">
        <v>591996.65</v>
      </c>
    </row>
    <row r="192" spans="1:6" hidden="1">
      <c r="A192" s="970" t="s">
        <v>402</v>
      </c>
      <c r="B192" s="971">
        <v>238682.30000000002</v>
      </c>
      <c r="C192" s="971">
        <v>47637</v>
      </c>
      <c r="D192" s="971">
        <v>0</v>
      </c>
      <c r="E192" s="971">
        <v>0</v>
      </c>
      <c r="F192" s="972">
        <v>286319.30000000005</v>
      </c>
    </row>
    <row r="193" spans="1:6" hidden="1">
      <c r="A193" s="963" t="s">
        <v>403</v>
      </c>
      <c r="B193" s="964">
        <v>137978.55000000002</v>
      </c>
      <c r="C193" s="964">
        <v>20628.25</v>
      </c>
      <c r="D193" s="964">
        <v>0</v>
      </c>
      <c r="E193" s="964">
        <v>0</v>
      </c>
      <c r="F193" s="969">
        <v>158606.80000000002</v>
      </c>
    </row>
    <row r="194" spans="1:6" hidden="1">
      <c r="A194" s="963" t="s">
        <v>404</v>
      </c>
      <c r="B194" s="964">
        <v>254709.65000000002</v>
      </c>
      <c r="C194" s="964">
        <v>67023.099999999991</v>
      </c>
      <c r="D194" s="964">
        <v>1172.6499999999999</v>
      </c>
      <c r="E194" s="964">
        <v>0</v>
      </c>
      <c r="F194" s="969">
        <v>322905.40000000002</v>
      </c>
    </row>
    <row r="195" spans="1:6" hidden="1">
      <c r="A195" s="963" t="s">
        <v>405</v>
      </c>
      <c r="B195" s="964">
        <v>394151.55000000005</v>
      </c>
      <c r="C195" s="964">
        <v>84349.7</v>
      </c>
      <c r="D195" s="964">
        <v>3075.9</v>
      </c>
      <c r="E195" s="964">
        <v>0</v>
      </c>
      <c r="F195" s="969">
        <v>481577.15000000008</v>
      </c>
    </row>
    <row r="196" spans="1:6" hidden="1">
      <c r="A196" s="970" t="s">
        <v>406</v>
      </c>
      <c r="B196" s="971">
        <v>786839.75000000012</v>
      </c>
      <c r="C196" s="971">
        <v>172001.05</v>
      </c>
      <c r="D196" s="971">
        <v>4248.55</v>
      </c>
      <c r="E196" s="971">
        <v>0</v>
      </c>
      <c r="F196" s="972">
        <v>963089.35000000009</v>
      </c>
    </row>
    <row r="197" spans="1:6" hidden="1">
      <c r="A197" s="970" t="s">
        <v>407</v>
      </c>
      <c r="B197" s="971">
        <v>102689.59999999999</v>
      </c>
      <c r="C197" s="971">
        <v>26111.75</v>
      </c>
      <c r="D197" s="971">
        <v>0</v>
      </c>
      <c r="E197" s="971">
        <v>0</v>
      </c>
      <c r="F197" s="972">
        <v>128801.34999999999</v>
      </c>
    </row>
    <row r="198" spans="1:6" hidden="1">
      <c r="A198" s="963" t="s">
        <v>408</v>
      </c>
      <c r="B198" s="964">
        <v>19432.2</v>
      </c>
      <c r="C198" s="964">
        <v>3451.3</v>
      </c>
      <c r="D198" s="964">
        <v>189.79999999999998</v>
      </c>
      <c r="E198" s="964">
        <v>0</v>
      </c>
      <c r="F198" s="969">
        <v>23073.3</v>
      </c>
    </row>
    <row r="199" spans="1:6" hidden="1">
      <c r="A199" s="963" t="s">
        <v>409</v>
      </c>
      <c r="B199" s="964">
        <v>19607.25</v>
      </c>
      <c r="C199" s="964">
        <v>4862.55</v>
      </c>
      <c r="D199" s="964">
        <v>98</v>
      </c>
      <c r="E199" s="964">
        <v>0</v>
      </c>
      <c r="F199" s="969">
        <v>24567.8</v>
      </c>
    </row>
    <row r="200" spans="1:6" hidden="1">
      <c r="A200" s="980" t="s">
        <v>88</v>
      </c>
      <c r="B200" s="981">
        <v>15897051.700000001</v>
      </c>
      <c r="C200" s="981">
        <v>3266740.8</v>
      </c>
      <c r="D200" s="981">
        <v>65011.799999999996</v>
      </c>
      <c r="E200" s="981">
        <v>1557.45</v>
      </c>
      <c r="F200" s="981">
        <v>19230361.750000004</v>
      </c>
    </row>
    <row r="201" spans="1:6" hidden="1">
      <c r="B201" s="950">
        <f>B199+B198+B197+B196+B192+B191+B190+B189+B184+B181+B177+B172+B166+B156+B155+B152+B151+B150+B146</f>
        <v>15897051.699999994</v>
      </c>
      <c r="C201" s="950">
        <f>C199+C198+C197+C196+C192+C191+C190+C189+C184+C181+C177+C172+C166+C156+C155+C152+C151+C150+C146</f>
        <v>3266740.8000000003</v>
      </c>
      <c r="D201" s="950">
        <f>D199+D198+D197+D196+D192+D191+D190+D189+D184+D181+D177+D172+D166+D156+D155+D152+D151+D150+D146</f>
        <v>65011.799999999996</v>
      </c>
      <c r="E201" s="950">
        <f>E199+E198+E197+E196+E192+E191+E190+E189+E184+E181+E177+E172+E166+E156+E155+E152+E151+E150+E146</f>
        <v>1557.45</v>
      </c>
      <c r="F201" s="950">
        <f>F199+F198+F197+F196+F192+F191+F190+F189+F184+F181+F177+F172+F166+F156+F155+F152+F151+F150+F146</f>
        <v>19230361.749999993</v>
      </c>
    </row>
    <row r="202" spans="1:6" ht="15" hidden="1">
      <c r="A202" s="1503" t="s">
        <v>412</v>
      </c>
      <c r="B202" s="1504"/>
      <c r="C202" s="1504"/>
      <c r="D202" s="1504"/>
      <c r="E202" s="1504"/>
      <c r="F202" s="1504"/>
    </row>
    <row r="203" spans="1:6" ht="15" hidden="1">
      <c r="A203" s="1505"/>
      <c r="B203" s="1506"/>
      <c r="C203" s="1506"/>
      <c r="D203" s="1506"/>
      <c r="E203" s="1506"/>
      <c r="F203" s="1506"/>
    </row>
    <row r="204" spans="1:6" ht="14" hidden="1">
      <c r="A204" s="957"/>
      <c r="B204" s="1507" t="s">
        <v>413</v>
      </c>
      <c r="C204" s="1509" t="s">
        <v>148</v>
      </c>
      <c r="D204" s="1509" t="s">
        <v>152</v>
      </c>
      <c r="E204" s="1509" t="s">
        <v>345</v>
      </c>
      <c r="F204" s="1511" t="s">
        <v>202</v>
      </c>
    </row>
    <row r="205" spans="1:6" ht="14" hidden="1">
      <c r="A205" s="960"/>
      <c r="B205" s="1508"/>
      <c r="C205" s="1510"/>
      <c r="D205" s="1510"/>
      <c r="E205" s="1510"/>
      <c r="F205" s="1512"/>
    </row>
    <row r="206" spans="1:6" hidden="1">
      <c r="A206" s="963" t="s">
        <v>348</v>
      </c>
      <c r="B206" s="964">
        <f t="shared" ref="B206:F221" si="3">B64-B138</f>
        <v>-9716.0500000000175</v>
      </c>
      <c r="C206" s="964">
        <f t="shared" si="3"/>
        <v>60.80000000000291</v>
      </c>
      <c r="D206" s="964">
        <f t="shared" si="3"/>
        <v>-186</v>
      </c>
      <c r="E206" s="964">
        <f t="shared" si="3"/>
        <v>0</v>
      </c>
      <c r="F206" s="965">
        <f t="shared" si="3"/>
        <v>-9841.2500000000582</v>
      </c>
    </row>
    <row r="207" spans="1:6" hidden="1">
      <c r="A207" s="963" t="s">
        <v>349</v>
      </c>
      <c r="B207" s="964">
        <f t="shared" si="3"/>
        <v>-27364.000000000058</v>
      </c>
      <c r="C207" s="964">
        <f t="shared" si="3"/>
        <v>-731.09999999999854</v>
      </c>
      <c r="D207" s="964">
        <f t="shared" si="3"/>
        <v>-266.70000000000073</v>
      </c>
      <c r="E207" s="964">
        <f t="shared" si="3"/>
        <v>0</v>
      </c>
      <c r="F207" s="969">
        <f t="shared" si="3"/>
        <v>-28361.799999999988</v>
      </c>
    </row>
    <row r="208" spans="1:6" hidden="1">
      <c r="A208" s="963" t="s">
        <v>350</v>
      </c>
      <c r="B208" s="964">
        <f t="shared" si="3"/>
        <v>-20053.049999999988</v>
      </c>
      <c r="C208" s="964">
        <f t="shared" si="3"/>
        <v>-811.75</v>
      </c>
      <c r="D208" s="964">
        <f t="shared" si="3"/>
        <v>0</v>
      </c>
      <c r="E208" s="964">
        <f t="shared" si="3"/>
        <v>0</v>
      </c>
      <c r="F208" s="969">
        <f t="shared" si="3"/>
        <v>-20864.799999999988</v>
      </c>
    </row>
    <row r="209" spans="1:6" hidden="1">
      <c r="A209" s="963" t="s">
        <v>351</v>
      </c>
      <c r="B209" s="964">
        <f t="shared" si="3"/>
        <v>-17650.149999999965</v>
      </c>
      <c r="C209" s="964">
        <f t="shared" si="3"/>
        <v>-164.94999999999709</v>
      </c>
      <c r="D209" s="964">
        <f t="shared" si="3"/>
        <v>-64.500000000000028</v>
      </c>
      <c r="E209" s="964">
        <f t="shared" si="3"/>
        <v>0</v>
      </c>
      <c r="F209" s="969">
        <f t="shared" si="3"/>
        <v>-17879.599999999977</v>
      </c>
    </row>
    <row r="210" spans="1:6" hidden="1">
      <c r="A210" s="963" t="s">
        <v>352</v>
      </c>
      <c r="B210" s="964">
        <f t="shared" si="3"/>
        <v>-14043.650000000023</v>
      </c>
      <c r="C210" s="964">
        <f t="shared" si="3"/>
        <v>-443.25000000000364</v>
      </c>
      <c r="D210" s="964">
        <f t="shared" si="3"/>
        <v>-48.299999999999727</v>
      </c>
      <c r="E210" s="964">
        <f t="shared" si="3"/>
        <v>0</v>
      </c>
      <c r="F210" s="969">
        <f t="shared" si="3"/>
        <v>-14535.199999999953</v>
      </c>
    </row>
    <row r="211" spans="1:6" hidden="1">
      <c r="A211" s="963" t="s">
        <v>353</v>
      </c>
      <c r="B211" s="964">
        <f t="shared" si="3"/>
        <v>-14741</v>
      </c>
      <c r="C211" s="964">
        <f t="shared" si="3"/>
        <v>-180.40000000000146</v>
      </c>
      <c r="D211" s="964">
        <f t="shared" si="3"/>
        <v>0</v>
      </c>
      <c r="E211" s="964">
        <f t="shared" si="3"/>
        <v>0</v>
      </c>
      <c r="F211" s="969">
        <f t="shared" si="3"/>
        <v>-14921.399999999994</v>
      </c>
    </row>
    <row r="212" spans="1:6" hidden="1">
      <c r="A212" s="963" t="s">
        <v>354</v>
      </c>
      <c r="B212" s="964">
        <f t="shared" si="3"/>
        <v>-45201.800000000047</v>
      </c>
      <c r="C212" s="964">
        <f t="shared" si="3"/>
        <v>-717.25</v>
      </c>
      <c r="D212" s="964">
        <f t="shared" si="3"/>
        <v>-218.19999999999982</v>
      </c>
      <c r="E212" s="964">
        <f t="shared" si="3"/>
        <v>0</v>
      </c>
      <c r="F212" s="969">
        <f t="shared" si="3"/>
        <v>-46137.250000000116</v>
      </c>
    </row>
    <row r="213" spans="1:6" hidden="1">
      <c r="A213" s="963" t="s">
        <v>355</v>
      </c>
      <c r="B213" s="964">
        <f t="shared" si="3"/>
        <v>-39486.649999998976</v>
      </c>
      <c r="C213" s="964">
        <f t="shared" si="3"/>
        <v>-868</v>
      </c>
      <c r="D213" s="964">
        <f t="shared" si="3"/>
        <v>-16.449999999999932</v>
      </c>
      <c r="E213" s="964">
        <f t="shared" si="3"/>
        <v>0</v>
      </c>
      <c r="F213" s="969">
        <f t="shared" si="3"/>
        <v>-40371.099999998929</v>
      </c>
    </row>
    <row r="214" spans="1:6" hidden="1">
      <c r="A214" s="970" t="s">
        <v>356</v>
      </c>
      <c r="B214" s="971">
        <f t="shared" si="3"/>
        <v>-188256.34999999916</v>
      </c>
      <c r="C214" s="971">
        <f t="shared" si="3"/>
        <v>-3855.9000000000233</v>
      </c>
      <c r="D214" s="971">
        <f t="shared" si="3"/>
        <v>-800.14999999999964</v>
      </c>
      <c r="E214" s="971">
        <f t="shared" si="3"/>
        <v>0</v>
      </c>
      <c r="F214" s="972">
        <f t="shared" si="3"/>
        <v>-192912.39999999944</v>
      </c>
    </row>
    <row r="215" spans="1:6" hidden="1">
      <c r="A215" s="963" t="s">
        <v>357</v>
      </c>
      <c r="B215" s="964">
        <f t="shared" si="3"/>
        <v>-2125.5499999999884</v>
      </c>
      <c r="C215" s="964">
        <f t="shared" si="3"/>
        <v>-564.75</v>
      </c>
      <c r="D215" s="964">
        <f t="shared" si="3"/>
        <v>0</v>
      </c>
      <c r="E215" s="964">
        <f t="shared" si="3"/>
        <v>0</v>
      </c>
      <c r="F215" s="969">
        <f t="shared" si="3"/>
        <v>-2690.2999999999884</v>
      </c>
    </row>
    <row r="216" spans="1:6" hidden="1">
      <c r="A216" s="963" t="s">
        <v>358</v>
      </c>
      <c r="B216" s="964">
        <f t="shared" si="3"/>
        <v>-1134.9500000000044</v>
      </c>
      <c r="C216" s="964">
        <f t="shared" si="3"/>
        <v>-257</v>
      </c>
      <c r="D216" s="964">
        <f t="shared" si="3"/>
        <v>0</v>
      </c>
      <c r="E216" s="964">
        <f t="shared" si="3"/>
        <v>-10.850000000000001</v>
      </c>
      <c r="F216" s="969">
        <f t="shared" si="3"/>
        <v>-1402.7999999999956</v>
      </c>
    </row>
    <row r="217" spans="1:6" hidden="1">
      <c r="A217" s="963" t="s">
        <v>359</v>
      </c>
      <c r="B217" s="964">
        <f t="shared" si="3"/>
        <v>-9538.2000000000116</v>
      </c>
      <c r="C217" s="964">
        <f t="shared" si="3"/>
        <v>-3828.9999999999054</v>
      </c>
      <c r="D217" s="964">
        <f t="shared" si="3"/>
        <v>0</v>
      </c>
      <c r="E217" s="964">
        <f t="shared" si="3"/>
        <v>-4</v>
      </c>
      <c r="F217" s="969">
        <f t="shared" si="3"/>
        <v>-13371.199999999837</v>
      </c>
    </row>
    <row r="218" spans="1:6" hidden="1">
      <c r="A218" s="970" t="s">
        <v>360</v>
      </c>
      <c r="B218" s="971">
        <f t="shared" si="3"/>
        <v>-12798.70000000007</v>
      </c>
      <c r="C218" s="971">
        <f t="shared" si="3"/>
        <v>-4650.7499999999127</v>
      </c>
      <c r="D218" s="971">
        <f t="shared" si="3"/>
        <v>0</v>
      </c>
      <c r="E218" s="971">
        <f t="shared" si="3"/>
        <v>-14.850000000000001</v>
      </c>
      <c r="F218" s="972">
        <f t="shared" si="3"/>
        <v>-17464.299999999814</v>
      </c>
    </row>
    <row r="219" spans="1:6" hidden="1">
      <c r="A219" s="975" t="s">
        <v>361</v>
      </c>
      <c r="B219" s="976">
        <f t="shared" si="3"/>
        <v>-11321.25</v>
      </c>
      <c r="C219" s="976">
        <f t="shared" si="3"/>
        <v>-1880.8500000000058</v>
      </c>
      <c r="D219" s="976">
        <f t="shared" si="3"/>
        <v>34.200000000000273</v>
      </c>
      <c r="E219" s="976">
        <f t="shared" si="3"/>
        <v>-271.29999999999995</v>
      </c>
      <c r="F219" s="977">
        <f t="shared" si="3"/>
        <v>-13439.199999999953</v>
      </c>
    </row>
    <row r="220" spans="1:6" hidden="1">
      <c r="A220" s="975" t="s">
        <v>362</v>
      </c>
      <c r="B220" s="976">
        <f t="shared" si="3"/>
        <v>-40256.700000000012</v>
      </c>
      <c r="C220" s="976">
        <f t="shared" si="3"/>
        <v>-3543.5500000000029</v>
      </c>
      <c r="D220" s="976">
        <f t="shared" si="3"/>
        <v>-290.29999999999995</v>
      </c>
      <c r="E220" s="976">
        <f t="shared" si="3"/>
        <v>0</v>
      </c>
      <c r="F220" s="977">
        <f t="shared" si="3"/>
        <v>-44090.549999999988</v>
      </c>
    </row>
    <row r="221" spans="1:6" hidden="1">
      <c r="A221" s="963" t="s">
        <v>363</v>
      </c>
      <c r="B221" s="964">
        <f t="shared" si="3"/>
        <v>-26251.5</v>
      </c>
      <c r="C221" s="964">
        <f t="shared" si="3"/>
        <v>-248.65000000000873</v>
      </c>
      <c r="D221" s="964">
        <f t="shared" si="3"/>
        <v>-368.29999999999973</v>
      </c>
      <c r="E221" s="964">
        <f t="shared" si="3"/>
        <v>0</v>
      </c>
      <c r="F221" s="969">
        <f t="shared" si="3"/>
        <v>-26868.449999999953</v>
      </c>
    </row>
    <row r="222" spans="1:6" hidden="1">
      <c r="A222" s="963" t="s">
        <v>364</v>
      </c>
      <c r="B222" s="964">
        <f t="shared" ref="B222:F237" si="4">B80-B154</f>
        <v>-24052.25</v>
      </c>
      <c r="C222" s="964">
        <f t="shared" si="4"/>
        <v>255.25000000000728</v>
      </c>
      <c r="D222" s="964">
        <f t="shared" si="4"/>
        <v>-111</v>
      </c>
      <c r="E222" s="964">
        <f t="shared" si="4"/>
        <v>0</v>
      </c>
      <c r="F222" s="969">
        <f t="shared" si="4"/>
        <v>-23908</v>
      </c>
    </row>
    <row r="223" spans="1:6" hidden="1">
      <c r="A223" s="970" t="s">
        <v>365</v>
      </c>
      <c r="B223" s="971">
        <f t="shared" si="4"/>
        <v>-50303.75</v>
      </c>
      <c r="C223" s="971">
        <f t="shared" si="4"/>
        <v>6.6000000000058208</v>
      </c>
      <c r="D223" s="971">
        <f t="shared" si="4"/>
        <v>-479.30000000000018</v>
      </c>
      <c r="E223" s="971">
        <f t="shared" si="4"/>
        <v>0</v>
      </c>
      <c r="F223" s="972">
        <f t="shared" si="4"/>
        <v>-50776.449999999953</v>
      </c>
    </row>
    <row r="224" spans="1:6" hidden="1">
      <c r="A224" s="975" t="s">
        <v>366</v>
      </c>
      <c r="B224" s="976">
        <f t="shared" si="4"/>
        <v>-7218.75</v>
      </c>
      <c r="C224" s="976">
        <f t="shared" si="4"/>
        <v>-869.59999999999854</v>
      </c>
      <c r="D224" s="976">
        <f t="shared" si="4"/>
        <v>-191.75</v>
      </c>
      <c r="E224" s="976">
        <f t="shared" si="4"/>
        <v>0</v>
      </c>
      <c r="F224" s="977">
        <f t="shared" si="4"/>
        <v>-8280.1000000000058</v>
      </c>
    </row>
    <row r="225" spans="1:6" hidden="1">
      <c r="A225" s="963" t="s">
        <v>367</v>
      </c>
      <c r="B225" s="964">
        <f t="shared" si="4"/>
        <v>-1613.8999999999869</v>
      </c>
      <c r="C225" s="964">
        <f t="shared" si="4"/>
        <v>-176.85000000000036</v>
      </c>
      <c r="D225" s="964">
        <f t="shared" si="4"/>
        <v>0</v>
      </c>
      <c r="E225" s="964">
        <f t="shared" si="4"/>
        <v>0</v>
      </c>
      <c r="F225" s="969">
        <f t="shared" si="4"/>
        <v>-1790.7499999999927</v>
      </c>
    </row>
    <row r="226" spans="1:6" hidden="1">
      <c r="A226" s="963" t="s">
        <v>368</v>
      </c>
      <c r="B226" s="964">
        <f t="shared" si="4"/>
        <v>-4970.75</v>
      </c>
      <c r="C226" s="964">
        <f t="shared" si="4"/>
        <v>-511.60000000000218</v>
      </c>
      <c r="D226" s="964">
        <f t="shared" si="4"/>
        <v>0</v>
      </c>
      <c r="E226" s="964">
        <f t="shared" si="4"/>
        <v>0</v>
      </c>
      <c r="F226" s="969">
        <f t="shared" si="4"/>
        <v>-5482.3500000000058</v>
      </c>
    </row>
    <row r="227" spans="1:6" hidden="1">
      <c r="A227" s="963" t="s">
        <v>369</v>
      </c>
      <c r="B227" s="964">
        <f t="shared" si="4"/>
        <v>-3910.3500000000058</v>
      </c>
      <c r="C227" s="964">
        <f t="shared" si="4"/>
        <v>-1191.4000000000015</v>
      </c>
      <c r="D227" s="964">
        <f t="shared" si="4"/>
        <v>0</v>
      </c>
      <c r="E227" s="964">
        <f t="shared" si="4"/>
        <v>-34.799999999999997</v>
      </c>
      <c r="F227" s="969">
        <f t="shared" si="4"/>
        <v>-5136.5499999999884</v>
      </c>
    </row>
    <row r="228" spans="1:6" hidden="1">
      <c r="A228" s="963" t="s">
        <v>370</v>
      </c>
      <c r="B228" s="964">
        <f t="shared" si="4"/>
        <v>-2358.4999999999927</v>
      </c>
      <c r="C228" s="964">
        <f t="shared" si="4"/>
        <v>-321.40000000000146</v>
      </c>
      <c r="D228" s="964">
        <f t="shared" si="4"/>
        <v>0</v>
      </c>
      <c r="E228" s="964">
        <f t="shared" si="4"/>
        <v>0</v>
      </c>
      <c r="F228" s="969">
        <f t="shared" si="4"/>
        <v>-2679.8999999999942</v>
      </c>
    </row>
    <row r="229" spans="1:6" hidden="1">
      <c r="A229" s="963" t="s">
        <v>371</v>
      </c>
      <c r="B229" s="964">
        <f t="shared" si="4"/>
        <v>-3720.3999999999942</v>
      </c>
      <c r="C229" s="964">
        <f t="shared" si="4"/>
        <v>-695.54999999999927</v>
      </c>
      <c r="D229" s="964">
        <f t="shared" si="4"/>
        <v>0</v>
      </c>
      <c r="E229" s="964">
        <f t="shared" si="4"/>
        <v>0</v>
      </c>
      <c r="F229" s="969">
        <f t="shared" si="4"/>
        <v>-4415.9499999999971</v>
      </c>
    </row>
    <row r="230" spans="1:6" hidden="1">
      <c r="A230" s="963" t="s">
        <v>372</v>
      </c>
      <c r="B230" s="964">
        <f t="shared" si="4"/>
        <v>-1044.3499999999985</v>
      </c>
      <c r="C230" s="964">
        <f t="shared" si="4"/>
        <v>-293.39999999999964</v>
      </c>
      <c r="D230" s="964">
        <f t="shared" si="4"/>
        <v>0</v>
      </c>
      <c r="E230" s="964">
        <f t="shared" si="4"/>
        <v>0</v>
      </c>
      <c r="F230" s="969">
        <f t="shared" si="4"/>
        <v>-1337.7500000000073</v>
      </c>
    </row>
    <row r="231" spans="1:6" hidden="1">
      <c r="A231" s="963" t="s">
        <v>373</v>
      </c>
      <c r="B231" s="964">
        <f t="shared" si="4"/>
        <v>-804.20000000000073</v>
      </c>
      <c r="C231" s="964">
        <f t="shared" si="4"/>
        <v>-153.85000000000036</v>
      </c>
      <c r="D231" s="964">
        <f t="shared" si="4"/>
        <v>0</v>
      </c>
      <c r="E231" s="964">
        <f t="shared" si="4"/>
        <v>0</v>
      </c>
      <c r="F231" s="969">
        <f t="shared" si="4"/>
        <v>-958.05000000001019</v>
      </c>
    </row>
    <row r="232" spans="1:6" hidden="1">
      <c r="A232" s="963" t="s">
        <v>374</v>
      </c>
      <c r="B232" s="964">
        <f t="shared" si="4"/>
        <v>-5919</v>
      </c>
      <c r="C232" s="964">
        <f t="shared" si="4"/>
        <v>-717.40000000000146</v>
      </c>
      <c r="D232" s="964">
        <f t="shared" si="4"/>
        <v>0</v>
      </c>
      <c r="E232" s="964">
        <f t="shared" si="4"/>
        <v>0</v>
      </c>
      <c r="F232" s="969">
        <f t="shared" si="4"/>
        <v>-6636.3999999999942</v>
      </c>
    </row>
    <row r="233" spans="1:6" hidden="1">
      <c r="A233" s="963" t="s">
        <v>375</v>
      </c>
      <c r="B233" s="964">
        <f t="shared" si="4"/>
        <v>-1483.8499999999913</v>
      </c>
      <c r="C233" s="964">
        <f t="shared" si="4"/>
        <v>-544</v>
      </c>
      <c r="D233" s="964">
        <f t="shared" si="4"/>
        <v>0</v>
      </c>
      <c r="E233" s="964">
        <f t="shared" si="4"/>
        <v>0</v>
      </c>
      <c r="F233" s="969">
        <f t="shared" si="4"/>
        <v>-2027.849999999984</v>
      </c>
    </row>
    <row r="234" spans="1:6" hidden="1">
      <c r="A234" s="970" t="s">
        <v>376</v>
      </c>
      <c r="B234" s="971">
        <f t="shared" si="4"/>
        <v>-25825.299999999814</v>
      </c>
      <c r="C234" s="971">
        <f t="shared" si="4"/>
        <v>-4605.4499999999825</v>
      </c>
      <c r="D234" s="971">
        <f t="shared" si="4"/>
        <v>0</v>
      </c>
      <c r="E234" s="971">
        <f t="shared" si="4"/>
        <v>-34.799999999999997</v>
      </c>
      <c r="F234" s="972">
        <f t="shared" si="4"/>
        <v>-30465.54999999993</v>
      </c>
    </row>
    <row r="235" spans="1:6" hidden="1">
      <c r="A235" s="963" t="s">
        <v>377</v>
      </c>
      <c r="B235" s="964">
        <f t="shared" si="4"/>
        <v>-2042.5999999999913</v>
      </c>
      <c r="C235" s="964">
        <f t="shared" si="4"/>
        <v>-357.14999999999782</v>
      </c>
      <c r="D235" s="964">
        <f t="shared" si="4"/>
        <v>0</v>
      </c>
      <c r="E235" s="964">
        <f t="shared" si="4"/>
        <v>0</v>
      </c>
      <c r="F235" s="969">
        <f t="shared" si="4"/>
        <v>-2399.75</v>
      </c>
    </row>
    <row r="236" spans="1:6" hidden="1">
      <c r="A236" s="963" t="s">
        <v>378</v>
      </c>
      <c r="B236" s="964">
        <f t="shared" si="4"/>
        <v>-8182.5500000000175</v>
      </c>
      <c r="C236" s="964">
        <f t="shared" si="4"/>
        <v>-726.85000000000582</v>
      </c>
      <c r="D236" s="964">
        <f t="shared" si="4"/>
        <v>0</v>
      </c>
      <c r="E236" s="964">
        <f t="shared" si="4"/>
        <v>-10</v>
      </c>
      <c r="F236" s="969">
        <f t="shared" si="4"/>
        <v>-8919.4000000000233</v>
      </c>
    </row>
    <row r="237" spans="1:6" hidden="1">
      <c r="A237" s="963" t="s">
        <v>379</v>
      </c>
      <c r="B237" s="964">
        <f t="shared" si="4"/>
        <v>-760.60000000000582</v>
      </c>
      <c r="C237" s="964">
        <f t="shared" si="4"/>
        <v>-561.29999999999927</v>
      </c>
      <c r="D237" s="964">
        <f t="shared" si="4"/>
        <v>0</v>
      </c>
      <c r="E237" s="964">
        <f t="shared" si="4"/>
        <v>0</v>
      </c>
      <c r="F237" s="969">
        <f t="shared" si="4"/>
        <v>-1321.9000000000087</v>
      </c>
    </row>
    <row r="238" spans="1:6" hidden="1">
      <c r="A238" s="963" t="s">
        <v>380</v>
      </c>
      <c r="B238" s="964">
        <f t="shared" ref="B238:F253" si="5">B96-B170</f>
        <v>-3765.3999999999942</v>
      </c>
      <c r="C238" s="964">
        <f t="shared" si="5"/>
        <v>-308.19999999999891</v>
      </c>
      <c r="D238" s="964">
        <f t="shared" si="5"/>
        <v>0</v>
      </c>
      <c r="E238" s="964">
        <f t="shared" si="5"/>
        <v>0</v>
      </c>
      <c r="F238" s="969">
        <f t="shared" si="5"/>
        <v>-4073.5999999999913</v>
      </c>
    </row>
    <row r="239" spans="1:6" hidden="1">
      <c r="A239" s="963" t="s">
        <v>381</v>
      </c>
      <c r="B239" s="964">
        <f t="shared" si="5"/>
        <v>-6672.2999999999884</v>
      </c>
      <c r="C239" s="964">
        <f t="shared" si="5"/>
        <v>-796.05000000000291</v>
      </c>
      <c r="D239" s="964">
        <f t="shared" si="5"/>
        <v>0</v>
      </c>
      <c r="E239" s="964">
        <f t="shared" si="5"/>
        <v>0</v>
      </c>
      <c r="F239" s="969">
        <f t="shared" si="5"/>
        <v>-7468.3499999999767</v>
      </c>
    </row>
    <row r="240" spans="1:6" hidden="1">
      <c r="A240" s="970" t="s">
        <v>382</v>
      </c>
      <c r="B240" s="971">
        <f t="shared" si="5"/>
        <v>-21423.45000000007</v>
      </c>
      <c r="C240" s="971">
        <f t="shared" si="5"/>
        <v>-2749.5499999999884</v>
      </c>
      <c r="D240" s="971">
        <f t="shared" si="5"/>
        <v>0</v>
      </c>
      <c r="E240" s="971">
        <f t="shared" si="5"/>
        <v>-10</v>
      </c>
      <c r="F240" s="972">
        <f t="shared" si="5"/>
        <v>-24183</v>
      </c>
    </row>
    <row r="241" spans="1:6" hidden="1">
      <c r="A241" s="963" t="s">
        <v>383</v>
      </c>
      <c r="B241" s="964">
        <f t="shared" si="5"/>
        <v>-81712.049999999814</v>
      </c>
      <c r="C241" s="964">
        <f t="shared" si="5"/>
        <v>-6688.75</v>
      </c>
      <c r="D241" s="964">
        <f t="shared" si="5"/>
        <v>-167.39999999999964</v>
      </c>
      <c r="E241" s="964">
        <f t="shared" si="5"/>
        <v>0</v>
      </c>
      <c r="F241" s="969">
        <f t="shared" si="5"/>
        <v>-88568.200000000186</v>
      </c>
    </row>
    <row r="242" spans="1:6" hidden="1">
      <c r="A242" s="963" t="s">
        <v>384</v>
      </c>
      <c r="B242" s="964">
        <f t="shared" si="5"/>
        <v>-18936.799999999959</v>
      </c>
      <c r="C242" s="964">
        <f t="shared" si="5"/>
        <v>-3093.9000000000015</v>
      </c>
      <c r="D242" s="964">
        <f t="shared" si="5"/>
        <v>-182.70000000000005</v>
      </c>
      <c r="E242" s="964">
        <f t="shared" si="5"/>
        <v>0</v>
      </c>
      <c r="F242" s="969">
        <f t="shared" si="5"/>
        <v>-22213.399999999907</v>
      </c>
    </row>
    <row r="243" spans="1:6" hidden="1">
      <c r="A243" s="963" t="s">
        <v>385</v>
      </c>
      <c r="B243" s="964">
        <f t="shared" si="5"/>
        <v>-3457.0500000000466</v>
      </c>
      <c r="C243" s="964">
        <f t="shared" si="5"/>
        <v>-706.44999999999709</v>
      </c>
      <c r="D243" s="964">
        <f t="shared" si="5"/>
        <v>0</v>
      </c>
      <c r="E243" s="964">
        <f t="shared" si="5"/>
        <v>0</v>
      </c>
      <c r="F243" s="969">
        <f t="shared" si="5"/>
        <v>-4163.5000000000291</v>
      </c>
    </row>
    <row r="244" spans="1:6" hidden="1">
      <c r="A244" s="963" t="s">
        <v>386</v>
      </c>
      <c r="B244" s="964">
        <f t="shared" si="5"/>
        <v>-17785.300000000017</v>
      </c>
      <c r="C244" s="964">
        <f t="shared" si="5"/>
        <v>-1142.1500000000015</v>
      </c>
      <c r="D244" s="964">
        <f t="shared" si="5"/>
        <v>-95.099999999999909</v>
      </c>
      <c r="E244" s="964">
        <f t="shared" si="5"/>
        <v>0</v>
      </c>
      <c r="F244" s="969">
        <f t="shared" si="5"/>
        <v>-19022.549999999988</v>
      </c>
    </row>
    <row r="245" spans="1:6" hidden="1">
      <c r="A245" s="970" t="s">
        <v>387</v>
      </c>
      <c r="B245" s="971">
        <f t="shared" si="5"/>
        <v>-121891.20000000019</v>
      </c>
      <c r="C245" s="971">
        <f t="shared" si="5"/>
        <v>-11631.250000000233</v>
      </c>
      <c r="D245" s="971">
        <f t="shared" si="5"/>
        <v>-445.19999999999891</v>
      </c>
      <c r="E245" s="971">
        <f t="shared" si="5"/>
        <v>0</v>
      </c>
      <c r="F245" s="972">
        <f t="shared" si="5"/>
        <v>-133967.64999999991</v>
      </c>
    </row>
    <row r="246" spans="1:6" hidden="1">
      <c r="A246" s="963" t="s">
        <v>388</v>
      </c>
      <c r="B246" s="964">
        <f t="shared" si="5"/>
        <v>-41608.799999999988</v>
      </c>
      <c r="C246" s="964">
        <f t="shared" si="5"/>
        <v>-956.44999999999709</v>
      </c>
      <c r="D246" s="964">
        <f t="shared" si="5"/>
        <v>-180.79999999999973</v>
      </c>
      <c r="E246" s="964">
        <f t="shared" si="5"/>
        <v>0</v>
      </c>
      <c r="F246" s="969">
        <f t="shared" si="5"/>
        <v>-42746.04999999993</v>
      </c>
    </row>
    <row r="247" spans="1:6" hidden="1">
      <c r="A247" s="963" t="s">
        <v>389</v>
      </c>
      <c r="B247" s="964">
        <f t="shared" si="5"/>
        <v>-8782.3000000000175</v>
      </c>
      <c r="C247" s="964">
        <f t="shared" si="5"/>
        <v>-1033.5</v>
      </c>
      <c r="D247" s="964">
        <f t="shared" si="5"/>
        <v>-73.300000000000182</v>
      </c>
      <c r="E247" s="964">
        <f t="shared" si="5"/>
        <v>0</v>
      </c>
      <c r="F247" s="969">
        <f t="shared" si="5"/>
        <v>-9889.1000000000058</v>
      </c>
    </row>
    <row r="248" spans="1:6" hidden="1">
      <c r="A248" s="963" t="s">
        <v>390</v>
      </c>
      <c r="B248" s="964">
        <f t="shared" si="5"/>
        <v>-25223.25</v>
      </c>
      <c r="C248" s="964">
        <f t="shared" si="5"/>
        <v>-2682.3000000000175</v>
      </c>
      <c r="D248" s="964">
        <f t="shared" si="5"/>
        <v>34.549999999999727</v>
      </c>
      <c r="E248" s="964">
        <f t="shared" si="5"/>
        <v>0</v>
      </c>
      <c r="F248" s="969">
        <f t="shared" si="5"/>
        <v>-27871.000000000116</v>
      </c>
    </row>
    <row r="249" spans="1:6" hidden="1">
      <c r="A249" s="970" t="s">
        <v>391</v>
      </c>
      <c r="B249" s="971">
        <f t="shared" si="5"/>
        <v>-75614.350000000093</v>
      </c>
      <c r="C249" s="971">
        <f t="shared" si="5"/>
        <v>-4672.2500000001164</v>
      </c>
      <c r="D249" s="971">
        <f t="shared" si="5"/>
        <v>-219.55000000000018</v>
      </c>
      <c r="E249" s="971">
        <f t="shared" si="5"/>
        <v>0</v>
      </c>
      <c r="F249" s="972">
        <f t="shared" si="5"/>
        <v>-80506.149999999907</v>
      </c>
    </row>
    <row r="250" spans="1:6" hidden="1">
      <c r="A250" s="963" t="s">
        <v>392</v>
      </c>
      <c r="B250" s="964">
        <f t="shared" si="5"/>
        <v>-12484.049999999988</v>
      </c>
      <c r="C250" s="964">
        <f t="shared" si="5"/>
        <v>-673.55000000000291</v>
      </c>
      <c r="D250" s="964">
        <f t="shared" si="5"/>
        <v>0</v>
      </c>
      <c r="E250" s="964">
        <f t="shared" si="5"/>
        <v>0</v>
      </c>
      <c r="F250" s="969">
        <f t="shared" si="5"/>
        <v>-13157.599999999977</v>
      </c>
    </row>
    <row r="251" spans="1:6" hidden="1">
      <c r="A251" s="963" t="s">
        <v>393</v>
      </c>
      <c r="B251" s="964">
        <f t="shared" si="5"/>
        <v>-6283.4500000000116</v>
      </c>
      <c r="C251" s="964">
        <f t="shared" si="5"/>
        <v>-534.75000000000364</v>
      </c>
      <c r="D251" s="964">
        <f t="shared" si="5"/>
        <v>0</v>
      </c>
      <c r="E251" s="964">
        <f t="shared" si="5"/>
        <v>0</v>
      </c>
      <c r="F251" s="969">
        <f t="shared" si="5"/>
        <v>-6818.2000000000116</v>
      </c>
    </row>
    <row r="252" spans="1:6" hidden="1">
      <c r="A252" s="970" t="s">
        <v>394</v>
      </c>
      <c r="B252" s="971">
        <f t="shared" si="5"/>
        <v>-18767.5</v>
      </c>
      <c r="C252" s="971">
        <f t="shared" si="5"/>
        <v>-1208.3000000000029</v>
      </c>
      <c r="D252" s="971">
        <f t="shared" si="5"/>
        <v>0</v>
      </c>
      <c r="E252" s="971">
        <f t="shared" si="5"/>
        <v>0</v>
      </c>
      <c r="F252" s="972">
        <f t="shared" si="5"/>
        <v>-19975.800000000047</v>
      </c>
    </row>
    <row r="253" spans="1:6" hidden="1">
      <c r="A253" s="963" t="s">
        <v>395</v>
      </c>
      <c r="B253" s="964">
        <f t="shared" si="5"/>
        <v>-13690.800000000047</v>
      </c>
      <c r="C253" s="964">
        <f t="shared" si="5"/>
        <v>-1768.4500000000116</v>
      </c>
      <c r="D253" s="964">
        <f t="shared" si="5"/>
        <v>-120.19999999999982</v>
      </c>
      <c r="E253" s="964">
        <f t="shared" si="5"/>
        <v>0</v>
      </c>
      <c r="F253" s="969">
        <f t="shared" si="5"/>
        <v>-15579.450000000012</v>
      </c>
    </row>
    <row r="254" spans="1:6" hidden="1">
      <c r="A254" s="963" t="s">
        <v>396</v>
      </c>
      <c r="B254" s="964">
        <f t="shared" ref="B254:F268" si="6">B112-B186</f>
        <v>-3059.25</v>
      </c>
      <c r="C254" s="964">
        <f t="shared" si="6"/>
        <v>-821</v>
      </c>
      <c r="D254" s="964">
        <f t="shared" si="6"/>
        <v>-54.75</v>
      </c>
      <c r="E254" s="964">
        <f t="shared" si="6"/>
        <v>0</v>
      </c>
      <c r="F254" s="969">
        <f t="shared" si="6"/>
        <v>-3935</v>
      </c>
    </row>
    <row r="255" spans="1:6" hidden="1">
      <c r="A255" s="963" t="s">
        <v>397</v>
      </c>
      <c r="B255" s="964">
        <f t="shared" si="6"/>
        <v>-2133.8999999999942</v>
      </c>
      <c r="C255" s="964">
        <f t="shared" si="6"/>
        <v>-630.54999999999927</v>
      </c>
      <c r="D255" s="964">
        <f t="shared" si="6"/>
        <v>0</v>
      </c>
      <c r="E255" s="964">
        <f t="shared" si="6"/>
        <v>0</v>
      </c>
      <c r="F255" s="969">
        <f t="shared" si="6"/>
        <v>-2764.4499999999971</v>
      </c>
    </row>
    <row r="256" spans="1:6" hidden="1">
      <c r="A256" s="963" t="s">
        <v>398</v>
      </c>
      <c r="B256" s="964">
        <f t="shared" si="6"/>
        <v>-11890.649999999965</v>
      </c>
      <c r="C256" s="964">
        <f t="shared" si="6"/>
        <v>-1012.25</v>
      </c>
      <c r="D256" s="964">
        <f t="shared" si="6"/>
        <v>-639.39999999999964</v>
      </c>
      <c r="E256" s="964">
        <f t="shared" si="6"/>
        <v>0</v>
      </c>
      <c r="F256" s="969">
        <f t="shared" si="6"/>
        <v>-13542.299999999988</v>
      </c>
    </row>
    <row r="257" spans="1:6" hidden="1">
      <c r="A257" s="970" t="s">
        <v>399</v>
      </c>
      <c r="B257" s="971">
        <f t="shared" si="6"/>
        <v>-30774.600000000093</v>
      </c>
      <c r="C257" s="971">
        <f t="shared" si="6"/>
        <v>-4232.25</v>
      </c>
      <c r="D257" s="971">
        <f t="shared" si="6"/>
        <v>-814.35000000000218</v>
      </c>
      <c r="E257" s="971">
        <f t="shared" si="6"/>
        <v>0</v>
      </c>
      <c r="F257" s="972">
        <f t="shared" si="6"/>
        <v>-35821.20000000007</v>
      </c>
    </row>
    <row r="258" spans="1:6" hidden="1">
      <c r="A258" s="970" t="s">
        <v>400</v>
      </c>
      <c r="B258" s="971">
        <f t="shared" si="6"/>
        <v>-75936.449999989942</v>
      </c>
      <c r="C258" s="971">
        <f t="shared" si="6"/>
        <v>-5189.9500000000116</v>
      </c>
      <c r="D258" s="971">
        <f t="shared" si="6"/>
        <v>-326.59999999999991</v>
      </c>
      <c r="E258" s="971">
        <f t="shared" si="6"/>
        <v>-1</v>
      </c>
      <c r="F258" s="972">
        <f t="shared" si="6"/>
        <v>-81453.999999990221</v>
      </c>
    </row>
    <row r="259" spans="1:6" hidden="1">
      <c r="A259" s="970" t="s">
        <v>401</v>
      </c>
      <c r="B259" s="971">
        <f t="shared" si="6"/>
        <v>-13339.299999999988</v>
      </c>
      <c r="C259" s="971">
        <f t="shared" si="6"/>
        <v>-1177.8500000000204</v>
      </c>
      <c r="D259" s="971">
        <f t="shared" si="6"/>
        <v>-77.099999999999909</v>
      </c>
      <c r="E259" s="971">
        <f t="shared" si="6"/>
        <v>0</v>
      </c>
      <c r="F259" s="972">
        <f t="shared" si="6"/>
        <v>-14594.250000000116</v>
      </c>
    </row>
    <row r="260" spans="1:6" hidden="1">
      <c r="A260" s="970" t="s">
        <v>402</v>
      </c>
      <c r="B260" s="971">
        <f t="shared" si="6"/>
        <v>-3260.0500000000466</v>
      </c>
      <c r="C260" s="971">
        <f t="shared" si="6"/>
        <v>-877.90000000000146</v>
      </c>
      <c r="D260" s="971">
        <f t="shared" si="6"/>
        <v>0</v>
      </c>
      <c r="E260" s="971">
        <f t="shared" si="6"/>
        <v>0</v>
      </c>
      <c r="F260" s="972">
        <f t="shared" si="6"/>
        <v>-4137.9500000000698</v>
      </c>
    </row>
    <row r="261" spans="1:6" hidden="1">
      <c r="A261" s="963" t="s">
        <v>403</v>
      </c>
      <c r="B261" s="964">
        <f t="shared" si="6"/>
        <v>-3703.9000000000233</v>
      </c>
      <c r="C261" s="964">
        <f t="shared" si="6"/>
        <v>-385.94999999999709</v>
      </c>
      <c r="D261" s="964">
        <f t="shared" si="6"/>
        <v>0</v>
      </c>
      <c r="E261" s="964">
        <f t="shared" si="6"/>
        <v>0</v>
      </c>
      <c r="F261" s="969">
        <f t="shared" si="6"/>
        <v>-4089.8500000000349</v>
      </c>
    </row>
    <row r="262" spans="1:6" hidden="1">
      <c r="A262" s="963" t="s">
        <v>404</v>
      </c>
      <c r="B262" s="964">
        <f t="shared" si="6"/>
        <v>-2632.8000000000175</v>
      </c>
      <c r="C262" s="964">
        <f t="shared" si="6"/>
        <v>-1321.4999999999854</v>
      </c>
      <c r="D262" s="964">
        <f t="shared" si="6"/>
        <v>1.8000000000001819</v>
      </c>
      <c r="E262" s="964">
        <f t="shared" si="6"/>
        <v>0</v>
      </c>
      <c r="F262" s="969">
        <f t="shared" si="6"/>
        <v>-3952.5</v>
      </c>
    </row>
    <row r="263" spans="1:6" hidden="1">
      <c r="A263" s="963" t="s">
        <v>405</v>
      </c>
      <c r="B263" s="964">
        <f t="shared" si="6"/>
        <v>-4500.2500000000582</v>
      </c>
      <c r="C263" s="964">
        <f t="shared" si="6"/>
        <v>-1474.8000000000029</v>
      </c>
      <c r="D263" s="964">
        <f t="shared" si="6"/>
        <v>-101.65000000000009</v>
      </c>
      <c r="E263" s="964">
        <f t="shared" si="6"/>
        <v>0</v>
      </c>
      <c r="F263" s="969">
        <f t="shared" si="6"/>
        <v>-6076.7000000000698</v>
      </c>
    </row>
    <row r="264" spans="1:6" hidden="1">
      <c r="A264" s="970" t="s">
        <v>406</v>
      </c>
      <c r="B264" s="971">
        <f t="shared" si="6"/>
        <v>-10836.95000000007</v>
      </c>
      <c r="C264" s="971">
        <f t="shared" si="6"/>
        <v>-3182.2499999999709</v>
      </c>
      <c r="D264" s="971">
        <f t="shared" si="6"/>
        <v>-99.849999999999454</v>
      </c>
      <c r="E264" s="971">
        <f t="shared" si="6"/>
        <v>0</v>
      </c>
      <c r="F264" s="972">
        <f t="shared" si="6"/>
        <v>-14119.050000000047</v>
      </c>
    </row>
    <row r="265" spans="1:6" hidden="1">
      <c r="A265" s="970" t="s">
        <v>407</v>
      </c>
      <c r="B265" s="971">
        <f t="shared" si="6"/>
        <v>-2718.5500000000029</v>
      </c>
      <c r="C265" s="971">
        <f t="shared" si="6"/>
        <v>-861.79999999999927</v>
      </c>
      <c r="D265" s="971">
        <f t="shared" si="6"/>
        <v>0</v>
      </c>
      <c r="E265" s="971">
        <f t="shared" si="6"/>
        <v>0</v>
      </c>
      <c r="F265" s="972">
        <f t="shared" si="6"/>
        <v>-3580.3500000000058</v>
      </c>
    </row>
    <row r="266" spans="1:6" hidden="1">
      <c r="A266" s="963" t="s">
        <v>408</v>
      </c>
      <c r="B266" s="964">
        <f t="shared" si="6"/>
        <v>-895.20000000000073</v>
      </c>
      <c r="C266" s="964">
        <f t="shared" si="6"/>
        <v>-124.5</v>
      </c>
      <c r="D266" s="964">
        <f t="shared" si="6"/>
        <v>-21.049999999999983</v>
      </c>
      <c r="E266" s="964">
        <f t="shared" si="6"/>
        <v>0</v>
      </c>
      <c r="F266" s="969">
        <f t="shared" si="6"/>
        <v>-1040.75</v>
      </c>
    </row>
    <row r="267" spans="1:6" hidden="1">
      <c r="A267" s="963" t="s">
        <v>409</v>
      </c>
      <c r="B267" s="964">
        <f t="shared" si="6"/>
        <v>-721.44999999999709</v>
      </c>
      <c r="C267" s="964">
        <f t="shared" si="6"/>
        <v>-166.80000000000018</v>
      </c>
      <c r="D267" s="964">
        <f t="shared" si="6"/>
        <v>2</v>
      </c>
      <c r="E267" s="964">
        <f t="shared" si="6"/>
        <v>0</v>
      </c>
      <c r="F267" s="969">
        <f t="shared" si="6"/>
        <v>-886.24999999999636</v>
      </c>
    </row>
    <row r="268" spans="1:6" hidden="1">
      <c r="A268" s="980" t="s">
        <v>88</v>
      </c>
      <c r="B268" s="981">
        <f t="shared" si="6"/>
        <v>-712159.85000000149</v>
      </c>
      <c r="C268" s="981">
        <f t="shared" si="6"/>
        <v>-55474.149999999907</v>
      </c>
      <c r="D268" s="981">
        <f t="shared" si="6"/>
        <v>-3728.9999999999927</v>
      </c>
      <c r="E268" s="981">
        <f t="shared" si="6"/>
        <v>-331.95000000000005</v>
      </c>
      <c r="F268" s="981">
        <f t="shared" si="6"/>
        <v>-771694.95000000298</v>
      </c>
    </row>
    <row r="269" spans="1:6" hidden="1"/>
    <row r="270" spans="1:6" hidden="1"/>
    <row r="271" spans="1:6" hidden="1">
      <c r="B271" s="990">
        <f>B267+B266+B265+B264+B260+B259+B258+B257+B252+B249+B245+B240+B234+B224+B223+B220+B219+B218+B214</f>
        <v>-712159.84999998962</v>
      </c>
      <c r="C271" s="990">
        <f>C267+C266+C265+C264+C260+C259+C258+C257+C252+C249+C245+C240+C234+C224+C223+C220+C219+C218+C214</f>
        <v>-55474.150000000263</v>
      </c>
      <c r="D271" s="990">
        <f>D267+D266+D265+D264+D260+D259+D258+D257+D252+D249+D245+D240+D234+D224+D223+D220+D219+D218+D214</f>
        <v>-3729.0000000000005</v>
      </c>
      <c r="E271" s="990">
        <f>E267+E266+E265+E264+E260+E259+E258+E257+E252+E249+E245+E240+E234+E224+E223+E220+E219+E218+E214</f>
        <v>-331.95</v>
      </c>
      <c r="F271" s="990">
        <f>F267+F266+F265+F264+F260+F259+F258+F257+F252+F249+F245+F240+F234+F224+F223+F220+F219+F218+F214</f>
        <v>-771694.94999998948</v>
      </c>
    </row>
    <row r="272" spans="1:6" ht="15" hidden="1">
      <c r="F272" s="996">
        <f>'Reg1 (2)'!$E$22</f>
        <v>-771694.95000000298</v>
      </c>
    </row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</sheetData>
  <mergeCells count="22">
    <mergeCell ref="A60:F60"/>
    <mergeCell ref="A61:F61"/>
    <mergeCell ref="B62:B63"/>
    <mergeCell ref="C62:C63"/>
    <mergeCell ref="D62:D63"/>
    <mergeCell ref="E62:E63"/>
    <mergeCell ref="F62:F63"/>
    <mergeCell ref="A128:F128"/>
    <mergeCell ref="A134:F134"/>
    <mergeCell ref="A135:F135"/>
    <mergeCell ref="B136:B137"/>
    <mergeCell ref="C136:C137"/>
    <mergeCell ref="D136:D137"/>
    <mergeCell ref="E136:E137"/>
    <mergeCell ref="F136:F137"/>
    <mergeCell ref="A202:F202"/>
    <mergeCell ref="A203:F203"/>
    <mergeCell ref="B204:B205"/>
    <mergeCell ref="C204:C205"/>
    <mergeCell ref="D204:D205"/>
    <mergeCell ref="E204:E205"/>
    <mergeCell ref="F204:F205"/>
  </mergeCells>
  <phoneticPr fontId="101" type="noConversion"/>
  <printOptions horizontalCentered="1" verticalCentered="1"/>
  <pageMargins left="0" right="0" top="0.19685039370078741" bottom="0.59055118110236227" header="0" footer="0"/>
  <pageSetup paperSize="9" scale="9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191"/>
  <sheetViews>
    <sheetView showGridLines="0" zoomScaleNormal="100" workbookViewId="0">
      <selection activeCell="A2" sqref="A2:E2"/>
    </sheetView>
  </sheetViews>
  <sheetFormatPr baseColWidth="10" defaultRowHeight="12.5"/>
  <cols>
    <col min="1" max="1" width="18.1796875" style="131" customWidth="1"/>
    <col min="2" max="2" width="17.54296875" style="950" customWidth="1"/>
    <col min="3" max="3" width="18.81640625" style="950" customWidth="1"/>
    <col min="4" max="4" width="18.453125" style="950" customWidth="1"/>
    <col min="5" max="5" width="19.81640625" style="950" customWidth="1"/>
    <col min="6" max="6" width="14.1796875" style="1015" hidden="1" customWidth="1"/>
    <col min="7" max="7" width="13.81640625" hidden="1" customWidth="1"/>
    <col min="8" max="8" width="0" hidden="1" customWidth="1"/>
    <col min="9" max="9" width="12.81640625" style="952" hidden="1" customWidth="1"/>
    <col min="10" max="10" width="0" hidden="1" customWidth="1"/>
  </cols>
  <sheetData>
    <row r="1" spans="1:10" ht="9.65" customHeight="1">
      <c r="A1" s="409"/>
      <c r="B1" s="408"/>
      <c r="C1" s="408"/>
      <c r="D1" s="131"/>
      <c r="E1" s="131"/>
      <c r="F1" s="997"/>
      <c r="G1">
        <v>267236.42</v>
      </c>
      <c r="I1"/>
    </row>
    <row r="2" spans="1:10" ht="15">
      <c r="A2" s="1503" t="s">
        <v>414</v>
      </c>
      <c r="B2" s="1504"/>
      <c r="C2" s="1504"/>
      <c r="D2" s="1504"/>
      <c r="E2" s="1504"/>
      <c r="F2" s="998"/>
      <c r="G2" s="999"/>
      <c r="H2" s="1000"/>
      <c r="I2" s="955"/>
    </row>
    <row r="3" spans="1:10" ht="14.25" customHeight="1">
      <c r="A3" s="1001"/>
      <c r="B3" s="1002"/>
      <c r="C3" s="1003"/>
      <c r="D3" s="1004"/>
      <c r="E3" s="1005"/>
      <c r="F3" s="1006"/>
      <c r="G3" s="123"/>
      <c r="I3" s="956"/>
    </row>
    <row r="4" spans="1:10" ht="14">
      <c r="A4" s="957"/>
      <c r="B4" s="1509" t="s">
        <v>141</v>
      </c>
      <c r="C4" s="1509" t="s">
        <v>271</v>
      </c>
      <c r="D4" s="1509" t="s">
        <v>415</v>
      </c>
      <c r="E4" s="1511" t="s">
        <v>273</v>
      </c>
      <c r="F4" s="1007" t="s">
        <v>346</v>
      </c>
      <c r="G4" s="1008"/>
      <c r="I4" s="959"/>
    </row>
    <row r="5" spans="1:10" ht="14">
      <c r="A5" s="960"/>
      <c r="B5" s="1510"/>
      <c r="C5" s="1510"/>
      <c r="D5" s="1510"/>
      <c r="E5" s="1512"/>
      <c r="F5" s="1009" t="s">
        <v>347</v>
      </c>
      <c r="G5" s="1008"/>
      <c r="I5" s="962"/>
    </row>
    <row r="6" spans="1:10">
      <c r="A6" s="963" t="s">
        <v>348</v>
      </c>
      <c r="B6" s="964">
        <v>171327.75</v>
      </c>
      <c r="C6" s="964">
        <v>54488</v>
      </c>
      <c r="D6" s="964">
        <v>2554.4</v>
      </c>
      <c r="E6" s="969">
        <f>'Provincias y CCAA'!B64</f>
        <v>228370.15</v>
      </c>
      <c r="F6" s="1010">
        <f t="shared" ref="F6:F37" si="0">SUM(B6:D6)</f>
        <v>228370.15</v>
      </c>
      <c r="G6" s="1011">
        <f>'Provincias y CCAA. Variación'!F5</f>
        <v>-3.3028263434066951E-2</v>
      </c>
      <c r="H6" s="534">
        <f>F6-E6</f>
        <v>0</v>
      </c>
      <c r="I6" s="968"/>
    </row>
    <row r="7" spans="1:10">
      <c r="A7" s="963" t="s">
        <v>349</v>
      </c>
      <c r="B7" s="964">
        <v>252397.15</v>
      </c>
      <c r="C7" s="964">
        <v>26665.200000000001</v>
      </c>
      <c r="D7" s="964">
        <v>3912.3</v>
      </c>
      <c r="E7" s="969">
        <f>'Provincias y CCAA'!B65</f>
        <v>282974.64999999997</v>
      </c>
      <c r="F7" s="1010">
        <f t="shared" si="0"/>
        <v>282974.64999999997</v>
      </c>
      <c r="G7" s="1011">
        <f>'Provincias y CCAA. Variación'!F6</f>
        <v>-7.5469117501098304E-2</v>
      </c>
      <c r="H7" s="534">
        <f t="shared" ref="H7:H68" si="1">F7-E7</f>
        <v>0</v>
      </c>
      <c r="I7" s="968"/>
    </row>
    <row r="8" spans="1:10">
      <c r="A8" s="963" t="s">
        <v>350</v>
      </c>
      <c r="B8" s="964">
        <v>163922.85</v>
      </c>
      <c r="C8" s="964">
        <v>58457.1</v>
      </c>
      <c r="D8" s="964">
        <v>3459.25</v>
      </c>
      <c r="E8" s="969">
        <f>'Provincias y CCAA'!B66</f>
        <v>225839.2</v>
      </c>
      <c r="F8" s="1010">
        <f t="shared" si="0"/>
        <v>225839.2</v>
      </c>
      <c r="G8" s="1011">
        <f>'Provincias y CCAA. Variación'!F7</f>
        <v>-6.987869491536769E-2</v>
      </c>
      <c r="H8" s="534">
        <f t="shared" si="1"/>
        <v>0</v>
      </c>
      <c r="I8" s="968"/>
    </row>
    <row r="9" spans="1:10">
      <c r="A9" s="963" t="s">
        <v>351</v>
      </c>
      <c r="B9" s="964">
        <v>198106.7</v>
      </c>
      <c r="C9" s="964">
        <v>49903</v>
      </c>
      <c r="D9" s="964">
        <v>5129.7</v>
      </c>
      <c r="E9" s="969">
        <f>'Provincias y CCAA'!B67</f>
        <v>253139.40000000002</v>
      </c>
      <c r="F9" s="1010">
        <f t="shared" si="0"/>
        <v>253139.40000000002</v>
      </c>
      <c r="G9" s="1011">
        <f>'Provincias y CCAA. Variación'!F8</f>
        <v>-5.3376592825404412E-2</v>
      </c>
      <c r="H9" s="534">
        <f t="shared" si="1"/>
        <v>0</v>
      </c>
      <c r="I9" s="968"/>
    </row>
    <row r="10" spans="1:10">
      <c r="A10" s="963" t="s">
        <v>352</v>
      </c>
      <c r="B10" s="964">
        <v>106151.95</v>
      </c>
      <c r="C10" s="964">
        <v>101076.45</v>
      </c>
      <c r="D10" s="964">
        <v>1299.1500000000001</v>
      </c>
      <c r="E10" s="969">
        <f>'Provincias y CCAA'!B68</f>
        <v>208527.55</v>
      </c>
      <c r="F10" s="1010">
        <f t="shared" si="0"/>
        <v>208527.55</v>
      </c>
      <c r="G10" s="1011">
        <f>'Provincias y CCAA. Variación'!F9</f>
        <v>-5.7651545920698433E-2</v>
      </c>
      <c r="H10" s="534">
        <f t="shared" si="1"/>
        <v>0</v>
      </c>
      <c r="I10" s="968"/>
    </row>
    <row r="11" spans="1:10">
      <c r="A11" s="963" t="s">
        <v>353</v>
      </c>
      <c r="B11" s="964">
        <v>121039.1</v>
      </c>
      <c r="C11" s="964">
        <v>53236.4</v>
      </c>
      <c r="D11" s="964">
        <v>1952.5</v>
      </c>
      <c r="E11" s="969">
        <f>'Provincias y CCAA'!B69</f>
        <v>176228</v>
      </c>
      <c r="F11" s="1010">
        <f t="shared" si="0"/>
        <v>176228</v>
      </c>
      <c r="G11" s="1011">
        <f>'Provincias y CCAA. Variación'!F10</f>
        <v>-6.4323976193740084E-2</v>
      </c>
      <c r="H11" s="534">
        <f t="shared" si="1"/>
        <v>0</v>
      </c>
      <c r="I11" s="968"/>
    </row>
    <row r="12" spans="1:10">
      <c r="A12" s="963" t="s">
        <v>354</v>
      </c>
      <c r="B12" s="964">
        <v>417858.2</v>
      </c>
      <c r="C12" s="964">
        <v>30180.1</v>
      </c>
      <c r="D12" s="964">
        <v>10883.5</v>
      </c>
      <c r="E12" s="969">
        <f>'Provincias y CCAA'!B70</f>
        <v>458921.8</v>
      </c>
      <c r="F12" s="1010">
        <f t="shared" si="0"/>
        <v>458921.8</v>
      </c>
      <c r="G12" s="1011">
        <f>'Provincias y CCAA. Variación'!F11</f>
        <v>-7.4010202916182433E-2</v>
      </c>
      <c r="H12" s="534">
        <f t="shared" si="1"/>
        <v>0</v>
      </c>
      <c r="I12" s="968"/>
    </row>
    <row r="13" spans="1:10">
      <c r="A13" s="963" t="s">
        <v>355</v>
      </c>
      <c r="B13" s="964">
        <v>494840.9</v>
      </c>
      <c r="C13" s="964">
        <v>82444.75</v>
      </c>
      <c r="D13" s="964">
        <v>12046.45</v>
      </c>
      <c r="E13" s="969">
        <f>'Provincias y CCAA'!B71</f>
        <v>589332.1</v>
      </c>
      <c r="F13" s="1010">
        <f t="shared" si="0"/>
        <v>589332.1</v>
      </c>
      <c r="G13" s="1011">
        <f>'Provincias y CCAA. Variación'!F12</f>
        <v>-5.4588145892545237E-2</v>
      </c>
      <c r="H13" s="534">
        <f t="shared" si="1"/>
        <v>0</v>
      </c>
      <c r="I13" s="968"/>
    </row>
    <row r="14" spans="1:10" ht="13">
      <c r="A14" s="970" t="s">
        <v>356</v>
      </c>
      <c r="B14" s="971">
        <v>1925644.6</v>
      </c>
      <c r="C14" s="971">
        <v>456451</v>
      </c>
      <c r="D14" s="971">
        <v>41237.25</v>
      </c>
      <c r="E14" s="972">
        <f>'Provincias y CCAA'!B72</f>
        <v>2423332.85</v>
      </c>
      <c r="F14" s="1012">
        <f t="shared" si="0"/>
        <v>2423332.85</v>
      </c>
      <c r="G14" s="1011">
        <f>'Provincias y CCAA. Variación'!F13</f>
        <v>-6.1157176648805822E-2</v>
      </c>
      <c r="H14" s="534">
        <f t="shared" si="1"/>
        <v>0</v>
      </c>
      <c r="I14" s="974">
        <f>SUM(F6:F13)</f>
        <v>2423332.85</v>
      </c>
      <c r="J14" s="534">
        <f>I14-F14</f>
        <v>0</v>
      </c>
    </row>
    <row r="15" spans="1:10">
      <c r="A15" s="963" t="s">
        <v>357</v>
      </c>
      <c r="B15" s="964">
        <v>67094.75</v>
      </c>
      <c r="C15" s="964">
        <v>4297.45</v>
      </c>
      <c r="D15" s="964">
        <v>1327.85</v>
      </c>
      <c r="E15" s="969">
        <f>'Provincias y CCAA'!B73</f>
        <v>72720.05</v>
      </c>
      <c r="F15" s="1010">
        <f t="shared" si="0"/>
        <v>72720.05</v>
      </c>
      <c r="G15" s="1011">
        <f>'Provincias y CCAA. Variación'!F14</f>
        <v>-2.7716350153427327E-2</v>
      </c>
      <c r="H15" s="534">
        <f t="shared" si="1"/>
        <v>0</v>
      </c>
      <c r="I15" s="968"/>
      <c r="J15" s="534"/>
    </row>
    <row r="16" spans="1:10">
      <c r="A16" s="963" t="s">
        <v>358</v>
      </c>
      <c r="B16" s="964">
        <v>38635.85</v>
      </c>
      <c r="C16" s="964">
        <v>984.6</v>
      </c>
      <c r="D16" s="964">
        <v>721.65</v>
      </c>
      <c r="E16" s="969">
        <f>'Provincias y CCAA'!B74</f>
        <v>40342.1</v>
      </c>
      <c r="F16" s="1010">
        <f t="shared" si="0"/>
        <v>40342.1</v>
      </c>
      <c r="G16" s="1011">
        <f>'Provincias y CCAA. Variación'!F15</f>
        <v>-2.5578516088682335E-2</v>
      </c>
      <c r="H16" s="534">
        <f t="shared" si="1"/>
        <v>0</v>
      </c>
      <c r="I16" s="968"/>
      <c r="J16" s="534"/>
    </row>
    <row r="17" spans="1:10">
      <c r="A17" s="963" t="s">
        <v>359</v>
      </c>
      <c r="B17" s="964">
        <v>327046.90000000002</v>
      </c>
      <c r="C17" s="964">
        <v>6544.85</v>
      </c>
      <c r="D17" s="964">
        <v>8569.7000000000007</v>
      </c>
      <c r="E17" s="969">
        <f>'Provincias y CCAA'!B75</f>
        <v>342161.45</v>
      </c>
      <c r="F17" s="1010">
        <f t="shared" si="0"/>
        <v>342161.45</v>
      </c>
      <c r="G17" s="1011">
        <f>'Provincias y CCAA. Variación'!F16</f>
        <v>-3.1833765046472284E-2</v>
      </c>
      <c r="H17" s="534">
        <f t="shared" si="1"/>
        <v>0</v>
      </c>
      <c r="I17" s="968"/>
      <c r="J17" s="534"/>
    </row>
    <row r="18" spans="1:10" ht="13">
      <c r="A18" s="970" t="s">
        <v>360</v>
      </c>
      <c r="B18" s="971">
        <v>432777.5</v>
      </c>
      <c r="C18" s="971">
        <v>11826.900000000001</v>
      </c>
      <c r="D18" s="971">
        <v>10619.2</v>
      </c>
      <c r="E18" s="972">
        <f>'Provincias y CCAA'!B76</f>
        <v>455223.6</v>
      </c>
      <c r="F18" s="1012">
        <f t="shared" si="0"/>
        <v>455223.60000000003</v>
      </c>
      <c r="G18" s="1011">
        <f>'Provincias y CCAA. Variación'!F17</f>
        <v>-3.0535177313507966E-2</v>
      </c>
      <c r="H18" s="534">
        <f t="shared" si="1"/>
        <v>0</v>
      </c>
      <c r="I18" s="974">
        <f>SUM(F15:F17)</f>
        <v>455223.6</v>
      </c>
      <c r="J18" s="534">
        <f>I18-F18</f>
        <v>0</v>
      </c>
    </row>
    <row r="19" spans="1:10" ht="13">
      <c r="A19" s="975" t="s">
        <v>361</v>
      </c>
      <c r="B19" s="976">
        <v>267407.40000000002</v>
      </c>
      <c r="C19" s="976">
        <v>1021.6</v>
      </c>
      <c r="D19" s="976">
        <v>8039.15</v>
      </c>
      <c r="E19" s="977">
        <f>'Provincias y CCAA'!B77</f>
        <v>276468.15000000002</v>
      </c>
      <c r="F19" s="1013">
        <f t="shared" si="0"/>
        <v>276468.15000000002</v>
      </c>
      <c r="G19" s="1011">
        <f>'Provincias y CCAA. Variación'!F18</f>
        <v>-3.6876703059425475E-2</v>
      </c>
      <c r="H19" s="534">
        <f t="shared" si="1"/>
        <v>0</v>
      </c>
      <c r="I19" s="979"/>
      <c r="J19" s="534"/>
    </row>
    <row r="20" spans="1:10" ht="13">
      <c r="A20" s="975" t="s">
        <v>362</v>
      </c>
      <c r="B20" s="976">
        <v>356687.05</v>
      </c>
      <c r="C20" s="976">
        <v>2561.85</v>
      </c>
      <c r="D20" s="976">
        <v>9649.0499999999993</v>
      </c>
      <c r="E20" s="977">
        <f>'Provincias y CCAA'!B78</f>
        <v>368897.94999999995</v>
      </c>
      <c r="F20" s="1013">
        <f t="shared" si="0"/>
        <v>368897.94999999995</v>
      </c>
      <c r="G20" s="1011">
        <f>'Provincias y CCAA. Variación'!F19</f>
        <v>-8.7318307800621997E-2</v>
      </c>
      <c r="H20" s="534">
        <f t="shared" si="1"/>
        <v>0</v>
      </c>
      <c r="I20" s="979"/>
      <c r="J20" s="534"/>
    </row>
    <row r="21" spans="1:10">
      <c r="A21" s="963" t="s">
        <v>363</v>
      </c>
      <c r="B21" s="964">
        <v>322694.05</v>
      </c>
      <c r="C21" s="964">
        <v>6103.9</v>
      </c>
      <c r="D21" s="964">
        <v>5385.75</v>
      </c>
      <c r="E21" s="969">
        <f>'Provincias y CCAA'!B79</f>
        <v>334183.7</v>
      </c>
      <c r="F21" s="1010">
        <f t="shared" si="0"/>
        <v>334183.7</v>
      </c>
      <c r="G21" s="1011">
        <f>'Provincias y CCAA. Variación'!F20</f>
        <v>-6.2718459338493182E-2</v>
      </c>
      <c r="H21" s="534">
        <f t="shared" si="1"/>
        <v>0</v>
      </c>
      <c r="I21" s="968"/>
      <c r="J21" s="534"/>
    </row>
    <row r="22" spans="1:10">
      <c r="A22" s="963" t="s">
        <v>364</v>
      </c>
      <c r="B22" s="964">
        <v>281422.59999999998</v>
      </c>
      <c r="C22" s="964">
        <v>6992.9</v>
      </c>
      <c r="D22" s="964">
        <v>4201.6000000000004</v>
      </c>
      <c r="E22" s="969">
        <f>'Provincias y CCAA'!B80</f>
        <v>292617.09999999998</v>
      </c>
      <c r="F22" s="1010">
        <f t="shared" si="0"/>
        <v>292617.09999999998</v>
      </c>
      <c r="G22" s="1011">
        <f>'Provincias y CCAA. Variación'!F21</f>
        <v>-6.2631606798835393E-2</v>
      </c>
      <c r="H22" s="534">
        <f t="shared" si="1"/>
        <v>0</v>
      </c>
      <c r="I22" s="968"/>
      <c r="J22" s="534"/>
    </row>
    <row r="23" spans="1:10" ht="13">
      <c r="A23" s="970" t="s">
        <v>365</v>
      </c>
      <c r="B23" s="971">
        <v>604116.64999999991</v>
      </c>
      <c r="C23" s="971">
        <v>13096.8</v>
      </c>
      <c r="D23" s="971">
        <v>9587.35</v>
      </c>
      <c r="E23" s="972">
        <f>'Provincias y CCAA'!B81</f>
        <v>626800.80000000005</v>
      </c>
      <c r="F23" s="1012">
        <f t="shared" si="0"/>
        <v>626800.79999999993</v>
      </c>
      <c r="G23" s="1011">
        <f>'Provincias y CCAA. Variación'!F22</f>
        <v>-6.2677534988557215E-2</v>
      </c>
      <c r="H23" s="534">
        <f t="shared" si="1"/>
        <v>0</v>
      </c>
      <c r="I23" s="974">
        <f>SUM(F21:F22)</f>
        <v>626800.80000000005</v>
      </c>
      <c r="J23" s="534">
        <f>I23-F23</f>
        <v>0</v>
      </c>
    </row>
    <row r="24" spans="1:10" ht="13">
      <c r="A24" s="975" t="s">
        <v>366</v>
      </c>
      <c r="B24" s="976">
        <v>160637.20000000001</v>
      </c>
      <c r="C24" s="976">
        <v>932.6</v>
      </c>
      <c r="D24" s="976">
        <v>4856.6499999999996</v>
      </c>
      <c r="E24" s="977">
        <f>'Provincias y CCAA'!B82</f>
        <v>166426.45000000001</v>
      </c>
      <c r="F24" s="1013">
        <f t="shared" si="0"/>
        <v>166426.45000000001</v>
      </c>
      <c r="G24" s="1011">
        <f>'Provincias y CCAA. Variación'!F23</f>
        <v>-3.8221203002451576E-2</v>
      </c>
      <c r="H24" s="534">
        <f t="shared" si="1"/>
        <v>0</v>
      </c>
      <c r="I24" s="979"/>
      <c r="J24" s="534"/>
    </row>
    <row r="25" spans="1:10">
      <c r="A25" s="963" t="s">
        <v>367</v>
      </c>
      <c r="B25" s="964">
        <v>34863.550000000003</v>
      </c>
      <c r="C25" s="964">
        <v>1326.05</v>
      </c>
      <c r="D25" s="964">
        <v>991.3</v>
      </c>
      <c r="E25" s="969">
        <f>'Provincias y CCAA'!B83</f>
        <v>37180.900000000009</v>
      </c>
      <c r="F25" s="1010">
        <f t="shared" si="0"/>
        <v>37180.900000000009</v>
      </c>
      <c r="G25" s="1011">
        <f>'Provincias y CCAA. Variación'!F24</f>
        <v>-3.3768271307764941E-2</v>
      </c>
      <c r="H25" s="534">
        <f t="shared" si="1"/>
        <v>0</v>
      </c>
      <c r="I25" s="968"/>
      <c r="J25" s="534"/>
    </row>
    <row r="26" spans="1:10">
      <c r="A26" s="963" t="s">
        <v>368</v>
      </c>
      <c r="B26" s="964">
        <v>111352.55</v>
      </c>
      <c r="C26" s="964">
        <v>1215</v>
      </c>
      <c r="D26" s="964">
        <v>2447.4499999999998</v>
      </c>
      <c r="E26" s="969">
        <f>'Provincias y CCAA'!B84</f>
        <v>115015</v>
      </c>
      <c r="F26" s="1010">
        <f t="shared" si="0"/>
        <v>115015</v>
      </c>
      <c r="G26" s="1011">
        <f>'Provincias y CCAA. Variación'!F25</f>
        <v>-3.7137342153509945E-2</v>
      </c>
      <c r="H26" s="534">
        <f t="shared" si="1"/>
        <v>0</v>
      </c>
      <c r="I26" s="968"/>
      <c r="J26" s="534"/>
    </row>
    <row r="27" spans="1:10">
      <c r="A27" s="963" t="s">
        <v>369</v>
      </c>
      <c r="B27" s="964">
        <v>112172.75</v>
      </c>
      <c r="C27" s="964">
        <v>1264.4000000000001</v>
      </c>
      <c r="D27" s="964">
        <v>3010.5</v>
      </c>
      <c r="E27" s="969">
        <f>'Provincias y CCAA'!B85</f>
        <v>116447.65</v>
      </c>
      <c r="F27" s="1010">
        <f t="shared" si="0"/>
        <v>116447.65</v>
      </c>
      <c r="G27" s="1011">
        <f>'Provincias y CCAA. Variación'!F26</f>
        <v>-3.2566543931754399E-2</v>
      </c>
      <c r="H27" s="534">
        <f t="shared" si="1"/>
        <v>0</v>
      </c>
      <c r="I27" s="968"/>
      <c r="J27" s="534"/>
    </row>
    <row r="28" spans="1:10">
      <c r="A28" s="963" t="s">
        <v>370</v>
      </c>
      <c r="B28" s="964">
        <v>46709.5</v>
      </c>
      <c r="C28" s="964">
        <v>918.25</v>
      </c>
      <c r="D28" s="964">
        <v>869.65</v>
      </c>
      <c r="E28" s="969">
        <f>'Provincias y CCAA'!B86</f>
        <v>48497.4</v>
      </c>
      <c r="F28" s="1010">
        <f t="shared" si="0"/>
        <v>48497.4</v>
      </c>
      <c r="G28" s="1011">
        <f>'Provincias y CCAA. Variación'!F27</f>
        <v>-4.1753331432551E-2</v>
      </c>
      <c r="H28" s="534">
        <f t="shared" si="1"/>
        <v>0</v>
      </c>
      <c r="I28" s="968"/>
      <c r="J28" s="534"/>
    </row>
    <row r="29" spans="1:10">
      <c r="A29" s="963" t="s">
        <v>371</v>
      </c>
      <c r="B29" s="964">
        <v>84829.05</v>
      </c>
      <c r="C29" s="964">
        <v>1882.75</v>
      </c>
      <c r="D29" s="964">
        <v>2475.4</v>
      </c>
      <c r="E29" s="969">
        <f>'Provincias y CCAA'!B87</f>
        <v>89187.199999999997</v>
      </c>
      <c r="F29" s="1010">
        <f t="shared" si="0"/>
        <v>89187.199999999997</v>
      </c>
      <c r="G29" s="1011">
        <f>'Provincias y CCAA. Variación'!F28</f>
        <v>-3.6911733483567577E-2</v>
      </c>
      <c r="H29" s="534">
        <f t="shared" si="1"/>
        <v>0</v>
      </c>
      <c r="I29" s="968"/>
      <c r="J29" s="534"/>
    </row>
    <row r="30" spans="1:10">
      <c r="A30" s="963" t="s">
        <v>372</v>
      </c>
      <c r="B30" s="964">
        <v>42519.55</v>
      </c>
      <c r="C30" s="964">
        <v>1595.35</v>
      </c>
      <c r="D30" s="964">
        <v>1252.75</v>
      </c>
      <c r="E30" s="969">
        <f>'Provincias y CCAA'!B88</f>
        <v>45367.65</v>
      </c>
      <c r="F30" s="1010">
        <f t="shared" si="0"/>
        <v>45367.65</v>
      </c>
      <c r="G30" s="1011">
        <f>'Provincias y CCAA. Variación'!F29</f>
        <v>-2.198749535678024E-2</v>
      </c>
      <c r="H30" s="534">
        <f t="shared" si="1"/>
        <v>0</v>
      </c>
      <c r="I30" s="968"/>
      <c r="J30" s="534"/>
    </row>
    <row r="31" spans="1:10">
      <c r="A31" s="963" t="s">
        <v>373</v>
      </c>
      <c r="B31" s="964">
        <v>28883.8</v>
      </c>
      <c r="C31" s="964">
        <v>678.45</v>
      </c>
      <c r="D31" s="964">
        <v>706.15</v>
      </c>
      <c r="E31" s="969">
        <f>'Provincias y CCAA'!B89</f>
        <v>30268.400000000001</v>
      </c>
      <c r="F31" s="1010">
        <f t="shared" si="0"/>
        <v>30268.400000000001</v>
      </c>
      <c r="G31" s="1011">
        <f>'Provincias y CCAA. Variación'!F30</f>
        <v>-2.4594077706041939E-2</v>
      </c>
      <c r="H31" s="534">
        <f t="shared" si="1"/>
        <v>0</v>
      </c>
      <c r="I31" s="968"/>
      <c r="J31" s="534"/>
    </row>
    <row r="32" spans="1:10">
      <c r="A32" s="963" t="s">
        <v>374</v>
      </c>
      <c r="B32" s="964">
        <v>167020</v>
      </c>
      <c r="C32" s="964">
        <v>2738.25</v>
      </c>
      <c r="D32" s="964">
        <v>4042.55</v>
      </c>
      <c r="E32" s="969">
        <f>'Provincias y CCAA'!B90</f>
        <v>173800.8</v>
      </c>
      <c r="F32" s="1010">
        <f t="shared" si="0"/>
        <v>173800.8</v>
      </c>
      <c r="G32" s="1011">
        <f>'Provincias y CCAA. Variación'!F31</f>
        <v>-3.0740946014583437E-2</v>
      </c>
      <c r="H32" s="534">
        <f t="shared" si="1"/>
        <v>0</v>
      </c>
      <c r="I32" s="968"/>
      <c r="J32" s="534"/>
    </row>
    <row r="33" spans="1:10">
      <c r="A33" s="963" t="s">
        <v>375</v>
      </c>
      <c r="B33" s="964">
        <v>36230.050000000003</v>
      </c>
      <c r="C33" s="964">
        <v>1421.05</v>
      </c>
      <c r="D33" s="964">
        <v>847.4</v>
      </c>
      <c r="E33" s="969">
        <f>'Provincias y CCAA'!B91</f>
        <v>38498.500000000007</v>
      </c>
      <c r="F33" s="1010">
        <f t="shared" si="0"/>
        <v>38498.500000000007</v>
      </c>
      <c r="G33" s="1011">
        <f>'Provincias y CCAA. Variación'!F32</f>
        <v>-3.5573008123805705E-2</v>
      </c>
      <c r="H33" s="534">
        <f t="shared" si="1"/>
        <v>0</v>
      </c>
      <c r="I33" s="968"/>
      <c r="J33" s="534"/>
    </row>
    <row r="34" spans="1:10" ht="13">
      <c r="A34" s="970" t="s">
        <v>376</v>
      </c>
      <c r="B34" s="971">
        <v>664580.80000000005</v>
      </c>
      <c r="C34" s="971">
        <v>13039.550000000001</v>
      </c>
      <c r="D34" s="971">
        <v>16643.150000000001</v>
      </c>
      <c r="E34" s="972">
        <f>'Provincias y CCAA'!B92</f>
        <v>694263.50000000012</v>
      </c>
      <c r="F34" s="1012">
        <f t="shared" si="0"/>
        <v>694263.50000000012</v>
      </c>
      <c r="G34" s="1011">
        <f>'Provincias y CCAA. Variación'!F33</f>
        <v>-3.3300010241767986E-2</v>
      </c>
      <c r="H34" s="534">
        <f t="shared" si="1"/>
        <v>0</v>
      </c>
      <c r="I34" s="974">
        <f>SUM(F25:F33)</f>
        <v>694263.50000000012</v>
      </c>
      <c r="J34" s="534">
        <f>I34-F34</f>
        <v>0</v>
      </c>
    </row>
    <row r="35" spans="1:10">
      <c r="A35" s="963" t="s">
        <v>377</v>
      </c>
      <c r="B35" s="964">
        <v>94044</v>
      </c>
      <c r="C35" s="964">
        <v>9507.9000000000106</v>
      </c>
      <c r="D35" s="964">
        <v>2209.3000000000002</v>
      </c>
      <c r="E35" s="969">
        <f>'Provincias y CCAA'!B93</f>
        <v>105761.20000000001</v>
      </c>
      <c r="F35" s="1010">
        <f t="shared" si="0"/>
        <v>105761.20000000001</v>
      </c>
      <c r="G35" s="1011">
        <f>'Provincias y CCAA. Variación'!F34</f>
        <v>-1.7451642097891407E-2</v>
      </c>
      <c r="H35" s="534">
        <f t="shared" si="1"/>
        <v>0</v>
      </c>
      <c r="I35" s="968"/>
      <c r="J35" s="534"/>
    </row>
    <row r="36" spans="1:10">
      <c r="A36" s="963" t="s">
        <v>378</v>
      </c>
      <c r="B36" s="964">
        <v>110413.9</v>
      </c>
      <c r="C36" s="964">
        <v>9086.4500000000007</v>
      </c>
      <c r="D36" s="964">
        <v>2856.5</v>
      </c>
      <c r="E36" s="969">
        <f>'Provincias y CCAA'!B94</f>
        <v>122356.84999999999</v>
      </c>
      <c r="F36" s="1010">
        <f t="shared" si="0"/>
        <v>122356.84999999999</v>
      </c>
      <c r="G36" s="1011">
        <f>'Provincias y CCAA. Variación'!F35</f>
        <v>-5.3681459752446981E-2</v>
      </c>
      <c r="H36" s="534">
        <f t="shared" si="1"/>
        <v>0</v>
      </c>
      <c r="I36" s="968"/>
      <c r="J36" s="534"/>
    </row>
    <row r="37" spans="1:10">
      <c r="A37" s="963" t="s">
        <v>379</v>
      </c>
      <c r="B37" s="964">
        <v>49246.1</v>
      </c>
      <c r="C37" s="964">
        <v>5421.2</v>
      </c>
      <c r="D37" s="964">
        <v>1148.6500000000001</v>
      </c>
      <c r="E37" s="969">
        <f>'Provincias y CCAA'!B95</f>
        <v>55815.95</v>
      </c>
      <c r="F37" s="1010">
        <f t="shared" si="0"/>
        <v>55815.95</v>
      </c>
      <c r="G37" s="1011">
        <f>'Provincias y CCAA. Variación'!F36</f>
        <v>-1.7502141592709575E-2</v>
      </c>
      <c r="H37" s="534">
        <f t="shared" si="1"/>
        <v>0</v>
      </c>
      <c r="I37" s="968"/>
      <c r="J37" s="534"/>
    </row>
    <row r="38" spans="1:10">
      <c r="A38" s="963" t="s">
        <v>380</v>
      </c>
      <c r="B38" s="964">
        <v>69983.199999999997</v>
      </c>
      <c r="C38" s="964">
        <v>1259.5999999999999</v>
      </c>
      <c r="D38" s="964">
        <v>1429.8</v>
      </c>
      <c r="E38" s="969">
        <f>'Provincias y CCAA'!B96</f>
        <v>72672.600000000006</v>
      </c>
      <c r="F38" s="1010">
        <f t="shared" ref="F38:F68" si="2">SUM(B38:D38)</f>
        <v>72672.600000000006</v>
      </c>
      <c r="G38" s="1011">
        <f>'Provincias y CCAA. Variación'!F37</f>
        <v>-4.4564173952997277E-2</v>
      </c>
      <c r="H38" s="534">
        <f t="shared" si="1"/>
        <v>0</v>
      </c>
      <c r="I38" s="968"/>
      <c r="J38" s="534"/>
    </row>
    <row r="39" spans="1:10">
      <c r="A39" s="963" t="s">
        <v>381</v>
      </c>
      <c r="B39" s="964">
        <v>162843.29999999999</v>
      </c>
      <c r="C39" s="964">
        <v>5890.35</v>
      </c>
      <c r="D39" s="964">
        <v>3036.15</v>
      </c>
      <c r="E39" s="969">
        <f>'Provincias y CCAA'!B97</f>
        <v>171769.8</v>
      </c>
      <c r="F39" s="1010">
        <f t="shared" si="2"/>
        <v>171769.8</v>
      </c>
      <c r="G39" s="1011">
        <f>'Provincias y CCAA. Variación'!F38</f>
        <v>-3.27818373955725E-2</v>
      </c>
      <c r="H39" s="534">
        <f t="shared" si="1"/>
        <v>0</v>
      </c>
      <c r="I39" s="968"/>
      <c r="J39" s="534"/>
    </row>
    <row r="40" spans="1:10" ht="13">
      <c r="A40" s="970" t="s">
        <v>382</v>
      </c>
      <c r="B40" s="971">
        <v>486530.5</v>
      </c>
      <c r="C40" s="971">
        <v>31165.500000000015</v>
      </c>
      <c r="D40" s="971">
        <v>10680.400000000001</v>
      </c>
      <c r="E40" s="972">
        <f>'Provincias y CCAA'!B98</f>
        <v>528376.39999999991</v>
      </c>
      <c r="F40" s="1012">
        <f t="shared" si="2"/>
        <v>528376.4</v>
      </c>
      <c r="G40" s="1011">
        <f>'Provincias y CCAA. Variación'!F39</f>
        <v>-3.4625289662676528E-2</v>
      </c>
      <c r="H40" s="534">
        <f t="shared" si="1"/>
        <v>0</v>
      </c>
      <c r="I40" s="974">
        <f>SUM(F35:F39)</f>
        <v>528376.39999999991</v>
      </c>
      <c r="J40" s="534">
        <f>I40-F40</f>
        <v>0</v>
      </c>
    </row>
    <row r="41" spans="1:10">
      <c r="A41" s="963" t="s">
        <v>383</v>
      </c>
      <c r="B41" s="964">
        <v>2084606.2</v>
      </c>
      <c r="C41" s="964">
        <v>4702.3500000000004</v>
      </c>
      <c r="D41" s="964">
        <v>47737.4</v>
      </c>
      <c r="E41" s="969">
        <f>'Provincias y CCAA'!B99</f>
        <v>2137045.9500000002</v>
      </c>
      <c r="F41" s="1010">
        <f t="shared" si="2"/>
        <v>2137045.9500000002</v>
      </c>
      <c r="G41" s="1011">
        <f>'Provincias y CCAA. Variación'!F40</f>
        <v>-3.3819721754679399E-2</v>
      </c>
      <c r="H41" s="534">
        <f t="shared" si="1"/>
        <v>0</v>
      </c>
      <c r="I41" s="968"/>
      <c r="J41" s="534"/>
    </row>
    <row r="42" spans="1:10">
      <c r="A42" s="963" t="s">
        <v>384</v>
      </c>
      <c r="B42" s="964">
        <v>238031.25</v>
      </c>
      <c r="C42" s="964">
        <v>2903.4</v>
      </c>
      <c r="D42" s="964">
        <v>4718.7</v>
      </c>
      <c r="E42" s="969">
        <f>'Provincias y CCAA'!B100</f>
        <v>245653.35</v>
      </c>
      <c r="F42" s="1010">
        <f t="shared" si="2"/>
        <v>245653.35</v>
      </c>
      <c r="G42" s="1011">
        <f>'Provincias y CCAA. Variación'!F41</f>
        <v>-6.7748018993990411E-2</v>
      </c>
      <c r="H42" s="534">
        <f t="shared" si="1"/>
        <v>0</v>
      </c>
      <c r="I42" s="968"/>
      <c r="J42" s="534"/>
    </row>
    <row r="43" spans="1:10">
      <c r="A43" s="963" t="s">
        <v>385</v>
      </c>
      <c r="B43" s="964">
        <v>134505.15</v>
      </c>
      <c r="C43" s="964">
        <v>7108.5</v>
      </c>
      <c r="D43" s="964">
        <v>2096.75</v>
      </c>
      <c r="E43" s="969">
        <f>'Provincias y CCAA'!B101</f>
        <v>143710.39999999999</v>
      </c>
      <c r="F43" s="1010">
        <f t="shared" si="2"/>
        <v>143710.39999999999</v>
      </c>
      <c r="G43" s="1011">
        <f>'Provincias y CCAA. Variación'!F42</f>
        <v>-2.2372109955683173E-2</v>
      </c>
      <c r="H43" s="534">
        <f t="shared" si="1"/>
        <v>0</v>
      </c>
      <c r="I43" s="968"/>
      <c r="J43" s="534"/>
    </row>
    <row r="44" spans="1:10">
      <c r="A44" s="963" t="s">
        <v>386</v>
      </c>
      <c r="B44" s="964">
        <v>228190.75</v>
      </c>
      <c r="C44" s="964">
        <v>5648.25</v>
      </c>
      <c r="D44" s="964">
        <v>3531.3</v>
      </c>
      <c r="E44" s="969">
        <f>'Provincias y CCAA'!B102</f>
        <v>237370.3</v>
      </c>
      <c r="F44" s="1010">
        <f t="shared" si="2"/>
        <v>237370.3</v>
      </c>
      <c r="G44" s="1011">
        <f>'Provincias y CCAA. Variación'!F43</f>
        <v>-6.114683156740075E-2</v>
      </c>
      <c r="H44" s="534">
        <f t="shared" si="1"/>
        <v>0</v>
      </c>
      <c r="I44" s="968"/>
      <c r="J44" s="534"/>
    </row>
    <row r="45" spans="1:10" ht="13">
      <c r="A45" s="970" t="s">
        <v>387</v>
      </c>
      <c r="B45" s="971">
        <v>2685333.35</v>
      </c>
      <c r="C45" s="971">
        <v>20362.5</v>
      </c>
      <c r="D45" s="971">
        <v>58084.15</v>
      </c>
      <c r="E45" s="972">
        <f>'Provincias y CCAA'!B103</f>
        <v>2763780</v>
      </c>
      <c r="F45" s="1012">
        <f t="shared" si="2"/>
        <v>2763780</v>
      </c>
      <c r="G45" s="1011">
        <f>'Provincias y CCAA. Variación'!F44</f>
        <v>-3.8899823879170237E-2</v>
      </c>
      <c r="H45" s="534">
        <f t="shared" si="1"/>
        <v>0</v>
      </c>
      <c r="I45" s="974">
        <f>SUM(F41:F44)</f>
        <v>2763780</v>
      </c>
      <c r="J45" s="534">
        <f>I45-F45</f>
        <v>0</v>
      </c>
    </row>
    <row r="46" spans="1:10">
      <c r="A46" s="963" t="s">
        <v>388</v>
      </c>
      <c r="B46" s="964">
        <v>460273.45</v>
      </c>
      <c r="C46" s="964">
        <v>16439.849999999999</v>
      </c>
      <c r="D46" s="964">
        <v>8787</v>
      </c>
      <c r="E46" s="969">
        <f>'Provincias y CCAA'!B104</f>
        <v>485500.3</v>
      </c>
      <c r="F46" s="1010">
        <f t="shared" si="2"/>
        <v>485500.3</v>
      </c>
      <c r="G46" s="1011">
        <f>'Provincias y CCAA. Variación'!F45</f>
        <v>-6.4637780259022559E-2</v>
      </c>
      <c r="H46" s="534">
        <f t="shared" si="1"/>
        <v>0</v>
      </c>
      <c r="I46" s="968"/>
      <c r="J46" s="534"/>
    </row>
    <row r="47" spans="1:10">
      <c r="A47" s="963" t="s">
        <v>389</v>
      </c>
      <c r="B47" s="964">
        <v>171552.7</v>
      </c>
      <c r="C47" s="964">
        <v>7028.55</v>
      </c>
      <c r="D47" s="964">
        <v>3725.15</v>
      </c>
      <c r="E47" s="969">
        <f>'Provincias y CCAA'!B105</f>
        <v>182306.4</v>
      </c>
      <c r="F47" s="1010">
        <f t="shared" si="2"/>
        <v>182306.4</v>
      </c>
      <c r="G47" s="1011">
        <f>'Provincias y CCAA. Variación'!F46</f>
        <v>-4.2340381714654707E-2</v>
      </c>
      <c r="H47" s="534">
        <f t="shared" si="1"/>
        <v>0</v>
      </c>
      <c r="I47" s="968"/>
      <c r="J47" s="534"/>
    </row>
    <row r="48" spans="1:10">
      <c r="A48" s="963" t="s">
        <v>390</v>
      </c>
      <c r="B48" s="964">
        <v>760224.3</v>
      </c>
      <c r="C48" s="964">
        <v>26154.5</v>
      </c>
      <c r="D48" s="964">
        <v>17702.349999999999</v>
      </c>
      <c r="E48" s="969">
        <f>'Provincias y CCAA'!B106</f>
        <v>804081.15</v>
      </c>
      <c r="F48" s="1010">
        <f t="shared" si="2"/>
        <v>804081.15</v>
      </c>
      <c r="G48" s="1011">
        <f>'Provincias y CCAA. Variación'!F47</f>
        <v>-2.7587871195494995E-2</v>
      </c>
      <c r="H48" s="534">
        <f t="shared" si="1"/>
        <v>0</v>
      </c>
      <c r="I48" s="968"/>
      <c r="J48" s="534"/>
    </row>
    <row r="49" spans="1:10" ht="13">
      <c r="A49" s="970" t="s">
        <v>391</v>
      </c>
      <c r="B49" s="971">
        <v>1392050.4500000002</v>
      </c>
      <c r="C49" s="971">
        <v>49622.899999999994</v>
      </c>
      <c r="D49" s="971">
        <v>30214.5</v>
      </c>
      <c r="E49" s="972">
        <f>'Provincias y CCAA'!B107</f>
        <v>1471887.85</v>
      </c>
      <c r="F49" s="1012">
        <f t="shared" si="2"/>
        <v>1471887.85</v>
      </c>
      <c r="G49" s="1011">
        <f>'Provincias y CCAA. Variación'!F48</f>
        <v>-4.2257307396852073E-2</v>
      </c>
      <c r="H49" s="534">
        <f t="shared" si="1"/>
        <v>0</v>
      </c>
      <c r="I49" s="974">
        <f>SUM(F46:F48)</f>
        <v>1471887.85</v>
      </c>
      <c r="J49" s="534">
        <f>I49-F49</f>
        <v>0</v>
      </c>
    </row>
    <row r="50" spans="1:10">
      <c r="A50" s="963" t="s">
        <v>392</v>
      </c>
      <c r="B50" s="964">
        <v>148154.35</v>
      </c>
      <c r="C50" s="964">
        <v>38426.85</v>
      </c>
      <c r="D50" s="964">
        <v>2572.85</v>
      </c>
      <c r="E50" s="969">
        <f>'Provincias y CCAA'!B108</f>
        <v>189154.05000000002</v>
      </c>
      <c r="F50" s="1010">
        <f t="shared" si="2"/>
        <v>189154.05000000002</v>
      </c>
      <c r="G50" s="1011">
        <f>'Provincias y CCAA. Variación'!F49</f>
        <v>-5.2458514431613312E-2</v>
      </c>
      <c r="H50" s="534">
        <f t="shared" si="1"/>
        <v>0</v>
      </c>
      <c r="I50" s="968"/>
      <c r="J50" s="534"/>
    </row>
    <row r="51" spans="1:10">
      <c r="A51" s="963" t="s">
        <v>393</v>
      </c>
      <c r="B51" s="964">
        <v>86075.85</v>
      </c>
      <c r="C51" s="964">
        <v>18642.349999999999</v>
      </c>
      <c r="D51" s="964">
        <v>1834.9</v>
      </c>
      <c r="E51" s="969">
        <f>'Provincias y CCAA'!B109</f>
        <v>106553.1</v>
      </c>
      <c r="F51" s="1010">
        <f t="shared" si="2"/>
        <v>106553.1</v>
      </c>
      <c r="G51" s="1011">
        <f>'Provincias y CCAA. Variación'!F50</f>
        <v>-4.7249141824000418E-2</v>
      </c>
      <c r="H51" s="534">
        <f t="shared" si="1"/>
        <v>0</v>
      </c>
      <c r="I51" s="968"/>
      <c r="J51" s="534"/>
    </row>
    <row r="52" spans="1:10" ht="13">
      <c r="A52" s="970" t="s">
        <v>394</v>
      </c>
      <c r="B52" s="971">
        <v>234230.2</v>
      </c>
      <c r="C52" s="971">
        <v>57069.2</v>
      </c>
      <c r="D52" s="971">
        <v>4407.75</v>
      </c>
      <c r="E52" s="972">
        <f>'Provincias y CCAA'!B110</f>
        <v>295707.15000000002</v>
      </c>
      <c r="F52" s="1012">
        <f t="shared" si="2"/>
        <v>295707.15000000002</v>
      </c>
      <c r="G52" s="1011">
        <f>'Provincias y CCAA. Variación'!F51</f>
        <v>-5.0555992410451278E-2</v>
      </c>
      <c r="H52" s="534">
        <f t="shared" si="1"/>
        <v>0</v>
      </c>
      <c r="I52" s="974">
        <f>SUM(F50:F51)</f>
        <v>295707.15000000002</v>
      </c>
      <c r="J52" s="534">
        <f>I52-F52</f>
        <v>0</v>
      </c>
    </row>
    <row r="53" spans="1:10">
      <c r="A53" s="963" t="s">
        <v>395</v>
      </c>
      <c r="B53" s="964">
        <v>316289</v>
      </c>
      <c r="C53" s="964">
        <v>1973.4</v>
      </c>
      <c r="D53" s="964">
        <v>10877.1</v>
      </c>
      <c r="E53" s="969">
        <f>'Provincias y CCAA'!B111</f>
        <v>329139.5</v>
      </c>
      <c r="F53" s="1010">
        <f t="shared" si="2"/>
        <v>329139.5</v>
      </c>
      <c r="G53" s="1011">
        <f>'Provincias y CCAA. Variación'!F52</f>
        <v>-3.5879489023954769E-2</v>
      </c>
      <c r="H53" s="534">
        <f t="shared" si="1"/>
        <v>0</v>
      </c>
      <c r="I53" s="968"/>
      <c r="J53" s="534"/>
    </row>
    <row r="54" spans="1:10">
      <c r="A54" s="963" t="s">
        <v>396</v>
      </c>
      <c r="B54" s="964">
        <v>78670.95</v>
      </c>
      <c r="C54" s="964">
        <v>1744.25</v>
      </c>
      <c r="D54" s="964">
        <v>3180.7</v>
      </c>
      <c r="E54" s="969">
        <f>'Provincias y CCAA'!B112</f>
        <v>83595.899999999994</v>
      </c>
      <c r="F54" s="1010">
        <f t="shared" si="2"/>
        <v>83595.899999999994</v>
      </c>
      <c r="G54" s="1011">
        <f>'Provincias y CCAA. Variación'!F53</f>
        <v>-3.2148167513602721E-2</v>
      </c>
      <c r="H54" s="534">
        <f t="shared" si="1"/>
        <v>0</v>
      </c>
      <c r="I54" s="968"/>
      <c r="J54" s="534"/>
    </row>
    <row r="55" spans="1:10">
      <c r="A55" s="963" t="s">
        <v>397</v>
      </c>
      <c r="B55" s="964">
        <v>72383.25</v>
      </c>
      <c r="C55" s="964">
        <v>413.75</v>
      </c>
      <c r="D55" s="964">
        <v>2928.25</v>
      </c>
      <c r="E55" s="969">
        <f>'Provincias y CCAA'!B113</f>
        <v>75725.25</v>
      </c>
      <c r="F55" s="1010">
        <f t="shared" si="2"/>
        <v>75725.25</v>
      </c>
      <c r="G55" s="1011">
        <f>'Provincias y CCAA. Variación'!F54</f>
        <v>-2.7168093889598954E-2</v>
      </c>
      <c r="H55" s="534">
        <f t="shared" si="1"/>
        <v>0</v>
      </c>
      <c r="I55" s="968"/>
      <c r="J55" s="534"/>
    </row>
    <row r="56" spans="1:10">
      <c r="A56" s="963" t="s">
        <v>398</v>
      </c>
      <c r="B56" s="964">
        <v>250463.6</v>
      </c>
      <c r="C56" s="964">
        <v>1240.7</v>
      </c>
      <c r="D56" s="964">
        <v>8150.1</v>
      </c>
      <c r="E56" s="969">
        <f>'Provincias y CCAA'!B114</f>
        <v>259854.40000000002</v>
      </c>
      <c r="F56" s="1010">
        <f t="shared" si="2"/>
        <v>259854.40000000002</v>
      </c>
      <c r="G56" s="1011">
        <f>'Provincias y CCAA. Variación'!F55</f>
        <v>-3.8448418381752614E-2</v>
      </c>
      <c r="H56" s="534">
        <f t="shared" si="1"/>
        <v>0</v>
      </c>
      <c r="I56" s="968"/>
      <c r="J56" s="534"/>
    </row>
    <row r="57" spans="1:10" ht="13">
      <c r="A57" s="970" t="s">
        <v>399</v>
      </c>
      <c r="B57" s="971">
        <v>717806.8</v>
      </c>
      <c r="C57" s="971">
        <v>5372.0999999999995</v>
      </c>
      <c r="D57" s="971">
        <v>25136.15</v>
      </c>
      <c r="E57" s="972">
        <f>'Provincias y CCAA'!B115</f>
        <v>748315.05</v>
      </c>
      <c r="F57" s="1012">
        <f t="shared" si="2"/>
        <v>748315.05</v>
      </c>
      <c r="G57" s="1011">
        <f>'Provincias y CCAA. Variación'!F56</f>
        <v>-3.5445774309116329E-2</v>
      </c>
      <c r="H57" s="534">
        <f t="shared" si="1"/>
        <v>0</v>
      </c>
      <c r="I57" s="974">
        <f>SUM(F53:F56)</f>
        <v>748315.05</v>
      </c>
      <c r="J57" s="534">
        <f>I57-F57</f>
        <v>0</v>
      </c>
    </row>
    <row r="58" spans="1:10" ht="13">
      <c r="A58" s="970" t="s">
        <v>400</v>
      </c>
      <c r="B58" s="971">
        <v>2635934.6</v>
      </c>
      <c r="C58" s="971">
        <v>1901.45</v>
      </c>
      <c r="D58" s="971">
        <v>101298.65</v>
      </c>
      <c r="E58" s="972">
        <f>'Provincias y CCAA'!B116</f>
        <v>2739134.7</v>
      </c>
      <c r="F58" s="1012">
        <f t="shared" si="2"/>
        <v>2739134.7</v>
      </c>
      <c r="G58" s="1011">
        <f>'Provincias y CCAA. Variación'!F57</f>
        <v>-2.5280590297156014E-2</v>
      </c>
      <c r="H58" s="534">
        <f t="shared" si="1"/>
        <v>0</v>
      </c>
      <c r="I58" s="974"/>
      <c r="J58" s="534"/>
    </row>
    <row r="59" spans="1:10" ht="13">
      <c r="A59" s="970" t="s">
        <v>401</v>
      </c>
      <c r="B59" s="971">
        <v>382851.25</v>
      </c>
      <c r="C59" s="971">
        <v>84066.5</v>
      </c>
      <c r="D59" s="971">
        <v>10540.75</v>
      </c>
      <c r="E59" s="972">
        <f>'Provincias y CCAA'!B117</f>
        <v>477458.5</v>
      </c>
      <c r="F59" s="1012">
        <f t="shared" si="2"/>
        <v>477458.5</v>
      </c>
      <c r="G59" s="1011">
        <f>'Provincias y CCAA. Variación'!F58</f>
        <v>-2.4652588827994371E-2</v>
      </c>
      <c r="H59" s="534">
        <f t="shared" si="1"/>
        <v>0</v>
      </c>
      <c r="I59" s="974"/>
      <c r="J59" s="534"/>
    </row>
    <row r="60" spans="1:10" ht="13">
      <c r="A60" s="970" t="s">
        <v>402</v>
      </c>
      <c r="B60" s="971">
        <v>222753.55</v>
      </c>
      <c r="C60" s="971">
        <v>5798.8</v>
      </c>
      <c r="D60" s="971">
        <v>6869.9</v>
      </c>
      <c r="E60" s="972">
        <f>'Provincias y CCAA'!B118</f>
        <v>235422.24999999997</v>
      </c>
      <c r="F60" s="1012">
        <f t="shared" si="2"/>
        <v>235422.24999999997</v>
      </c>
      <c r="G60" s="1011">
        <f>'Provincias y CCAA. Variación'!F59</f>
        <v>-1.4452221697943801E-2</v>
      </c>
      <c r="H60" s="534">
        <f t="shared" si="1"/>
        <v>0</v>
      </c>
      <c r="I60" s="974"/>
      <c r="J60" s="534"/>
    </row>
    <row r="61" spans="1:10">
      <c r="A61" s="963" t="s">
        <v>403</v>
      </c>
      <c r="B61" s="964">
        <v>130742.3</v>
      </c>
      <c r="C61" s="964">
        <v>668.55</v>
      </c>
      <c r="D61" s="964">
        <v>2863.8</v>
      </c>
      <c r="E61" s="969">
        <f>'Provincias y CCAA'!B119</f>
        <v>134274.65</v>
      </c>
      <c r="F61" s="1010">
        <f t="shared" si="2"/>
        <v>134274.65</v>
      </c>
      <c r="G61" s="1011">
        <f>'Provincias y CCAA. Variación'!F60</f>
        <v>-2.578609492152939E-2</v>
      </c>
      <c r="H61" s="534">
        <f t="shared" si="1"/>
        <v>0</v>
      </c>
      <c r="I61" s="968"/>
      <c r="J61" s="534"/>
    </row>
    <row r="62" spans="1:10">
      <c r="A62" s="963" t="s">
        <v>404</v>
      </c>
      <c r="B62" s="964">
        <v>241936.65</v>
      </c>
      <c r="C62" s="964">
        <v>502.35</v>
      </c>
      <c r="D62" s="964">
        <v>9637.85</v>
      </c>
      <c r="E62" s="969">
        <f>'Provincias y CCAA'!B120</f>
        <v>252076.85</v>
      </c>
      <c r="F62" s="1010">
        <f t="shared" si="2"/>
        <v>252076.85</v>
      </c>
      <c r="G62" s="1011">
        <f>'Provincias y CCAA. Variación'!F61</f>
        <v>-1.22404270724491E-2</v>
      </c>
      <c r="H62" s="534">
        <f t="shared" si="1"/>
        <v>0</v>
      </c>
      <c r="I62" s="968"/>
      <c r="J62" s="534"/>
    </row>
    <row r="63" spans="1:10">
      <c r="A63" s="963" t="s">
        <v>405</v>
      </c>
      <c r="B63" s="964">
        <v>373344.6</v>
      </c>
      <c r="C63" s="964">
        <v>901.4</v>
      </c>
      <c r="D63" s="964">
        <v>15405.3</v>
      </c>
      <c r="E63" s="969">
        <f>'Provincias y CCAA'!B121</f>
        <v>389651.3</v>
      </c>
      <c r="F63" s="1010">
        <f t="shared" si="2"/>
        <v>389651.3</v>
      </c>
      <c r="G63" s="1011">
        <f>'Provincias y CCAA. Variación'!F62</f>
        <v>-1.2618331247651771E-2</v>
      </c>
      <c r="H63" s="534">
        <f t="shared" si="1"/>
        <v>0</v>
      </c>
      <c r="I63" s="968"/>
      <c r="J63" s="534"/>
    </row>
    <row r="64" spans="1:10" ht="13">
      <c r="A64" s="970" t="s">
        <v>406</v>
      </c>
      <c r="B64" s="971">
        <v>746023.55</v>
      </c>
      <c r="C64" s="971">
        <v>2072.3000000000002</v>
      </c>
      <c r="D64" s="971">
        <v>27906.95</v>
      </c>
      <c r="E64" s="972">
        <f>'Provincias y CCAA'!B122</f>
        <v>776002.8</v>
      </c>
      <c r="F64" s="1012">
        <f t="shared" si="2"/>
        <v>776002.8</v>
      </c>
      <c r="G64" s="1011">
        <f>'Provincias y CCAA. Variación'!F63</f>
        <v>-1.4660166265985652E-2</v>
      </c>
      <c r="H64" s="534">
        <f t="shared" si="1"/>
        <v>0</v>
      </c>
      <c r="I64" s="974">
        <f>SUM(E61:E63)</f>
        <v>776002.8</v>
      </c>
      <c r="J64" s="534">
        <f>I64-F64</f>
        <v>0</v>
      </c>
    </row>
    <row r="65" spans="1:11" ht="13">
      <c r="A65" s="970" t="s">
        <v>407</v>
      </c>
      <c r="B65" s="971">
        <v>93767.65</v>
      </c>
      <c r="C65" s="971">
        <v>3570.75</v>
      </c>
      <c r="D65" s="971">
        <v>2632.65</v>
      </c>
      <c r="E65" s="972">
        <f>'Provincias y CCAA'!B123</f>
        <v>99971.049999999988</v>
      </c>
      <c r="F65" s="1012">
        <f t="shared" si="2"/>
        <v>99971.049999999988</v>
      </c>
      <c r="G65" s="1011">
        <f>'Provincias y CCAA. Variación'!F64</f>
        <v>-2.7797457091870537E-2</v>
      </c>
      <c r="H65" s="534">
        <f t="shared" si="1"/>
        <v>0</v>
      </c>
      <c r="I65" s="974"/>
      <c r="J65" s="534"/>
    </row>
    <row r="66" spans="1:11">
      <c r="A66" s="963" t="s">
        <v>408</v>
      </c>
      <c r="B66" s="964">
        <v>16875.599999999999</v>
      </c>
      <c r="C66" s="964">
        <v>5.65</v>
      </c>
      <c r="D66" s="964">
        <v>1655.75</v>
      </c>
      <c r="E66" s="969">
        <f>'Provincias y CCAA'!B124</f>
        <v>18537</v>
      </c>
      <c r="F66" s="1010">
        <f t="shared" si="2"/>
        <v>18537</v>
      </c>
      <c r="G66" s="1011">
        <f>'Provincias y CCAA. Variación'!F65</f>
        <v>-4.5106248347657196E-2</v>
      </c>
      <c r="H66" s="534">
        <f t="shared" si="1"/>
        <v>0</v>
      </c>
      <c r="I66" s="968"/>
      <c r="J66" s="534"/>
    </row>
    <row r="67" spans="1:11">
      <c r="A67" s="963" t="s">
        <v>409</v>
      </c>
      <c r="B67" s="964">
        <v>17383.5</v>
      </c>
      <c r="C67" s="964">
        <v>4.6500000000000004</v>
      </c>
      <c r="D67" s="964">
        <v>1497.65</v>
      </c>
      <c r="E67" s="969">
        <f>'Provincias y CCAA'!B125</f>
        <v>18885.800000000003</v>
      </c>
      <c r="F67" s="1010">
        <f t="shared" si="2"/>
        <v>18885.800000000003</v>
      </c>
      <c r="G67" s="1011">
        <f>'Provincias y CCAA. Variación'!F66</f>
        <v>-3.6073641107465693E-2</v>
      </c>
      <c r="H67" s="534">
        <f t="shared" si="1"/>
        <v>0</v>
      </c>
      <c r="I67" s="968"/>
      <c r="J67" s="534"/>
    </row>
    <row r="68" spans="1:11" ht="15.65" customHeight="1">
      <c r="A68" s="980" t="s">
        <v>88</v>
      </c>
      <c r="B68" s="981">
        <v>14043392.199999999</v>
      </c>
      <c r="C68" s="981">
        <v>759942.6</v>
      </c>
      <c r="D68" s="981">
        <v>381557.05</v>
      </c>
      <c r="E68" s="982">
        <f>'Provincias y CCAA'!B126</f>
        <v>15184891.85</v>
      </c>
      <c r="F68" s="1014">
        <f t="shared" si="2"/>
        <v>15184891.85</v>
      </c>
      <c r="G68" s="1011">
        <f>'Provincias y CCAA. Variación'!F67</f>
        <v>-4.0128987693120344E-2</v>
      </c>
      <c r="H68" s="534">
        <f t="shared" si="1"/>
        <v>0</v>
      </c>
      <c r="I68" s="984"/>
      <c r="J68" s="534"/>
    </row>
    <row r="69" spans="1:11" ht="31" customHeight="1">
      <c r="A69" s="1514"/>
      <c r="B69" s="1515"/>
      <c r="C69" s="1515"/>
      <c r="D69" s="1515"/>
      <c r="E69" s="1515"/>
      <c r="F69" s="1288"/>
      <c r="G69" s="1289"/>
      <c r="H69" s="1290"/>
      <c r="I69" s="1291"/>
      <c r="J69" s="1290"/>
      <c r="K69" s="1290"/>
    </row>
    <row r="70" spans="1:11" ht="13" hidden="1">
      <c r="A70" s="1292" t="s">
        <v>88</v>
      </c>
      <c r="B70" s="1292">
        <f>(B67+B66+B65+B64+B60+B59+B58+B57+B52+B49+B45+B40+B34+B24+B23+B20+B19+B18+B14)-B68</f>
        <v>0</v>
      </c>
      <c r="C70" s="1292">
        <f>(C67+C66+C65+C64+C60+C59+C58+C57+C52+C49+C45+C40+C34+C24+C23+C20+C19+C18+C14)-C68</f>
        <v>0</v>
      </c>
      <c r="D70" s="1292">
        <f>(D67+D66+D65+D64+D60+D59+D58+D57+D52+D49+D45+D40+D34+D24+D23+D20+D19+D18+D14)-D68</f>
        <v>0</v>
      </c>
      <c r="E70" s="1292">
        <f>(E67+E66+E65+E64+E60+E59+E58+E57+E52+E49+E45+E40+E34+E24+E23+E20+E19+E18+E14)-E68</f>
        <v>0</v>
      </c>
      <c r="F70" s="1292">
        <f>(F67+F66+F65+F64+F60+F59+F58+F57+F52+F49+F45+F40+F34+F24+F23+F20+F19+F18+F14)-F68</f>
        <v>0</v>
      </c>
      <c r="G70" s="1293"/>
      <c r="H70" s="1290"/>
      <c r="I70" s="1294"/>
      <c r="J70" s="1290"/>
      <c r="K70" s="1290"/>
    </row>
    <row r="71" spans="1:11" hidden="1">
      <c r="A71" s="1295"/>
      <c r="B71" s="1296">
        <f>'Reg1 (2)'!B9-B68</f>
        <v>0</v>
      </c>
      <c r="C71" s="1296">
        <f>'Reg1 (2)'!B10-C68</f>
        <v>0</v>
      </c>
      <c r="D71" s="1296">
        <f>'Reg1 (2)'!B11-D68</f>
        <v>0</v>
      </c>
      <c r="E71" s="1296">
        <f>'Reg1 (2)'!B8-E68</f>
        <v>0</v>
      </c>
      <c r="F71" s="1296"/>
      <c r="G71" s="1290"/>
      <c r="H71" s="1290"/>
      <c r="I71" s="1297"/>
      <c r="J71" s="1290"/>
      <c r="K71" s="1290"/>
    </row>
    <row r="72" spans="1:11" ht="18.649999999999999" hidden="1" customHeight="1">
      <c r="A72" s="1295"/>
      <c r="B72" s="1298" t="s">
        <v>416</v>
      </c>
      <c r="C72" s="1296"/>
      <c r="D72" s="1296"/>
      <c r="E72" s="1296"/>
      <c r="F72" s="1296"/>
      <c r="G72" s="1290"/>
      <c r="H72" s="1290"/>
      <c r="I72" s="1297"/>
      <c r="J72" s="1290"/>
      <c r="K72" s="1290"/>
    </row>
    <row r="73" spans="1:11" ht="17.5" hidden="1" customHeight="1">
      <c r="A73" s="1295"/>
      <c r="B73" s="1298" t="s">
        <v>417</v>
      </c>
      <c r="C73" s="1296"/>
      <c r="D73" s="1296"/>
      <c r="E73" s="1296"/>
      <c r="F73" s="1296"/>
      <c r="G73" s="1290"/>
      <c r="H73" s="1290"/>
      <c r="I73" s="1297"/>
      <c r="J73" s="1290"/>
      <c r="K73" s="1290"/>
    </row>
    <row r="74" spans="1:11" hidden="1">
      <c r="A74" s="1295"/>
      <c r="B74" s="1296"/>
      <c r="C74" s="1296"/>
      <c r="D74" s="1296"/>
      <c r="E74" s="1296"/>
      <c r="F74" s="1296"/>
      <c r="G74" s="1290"/>
      <c r="H74" s="1290"/>
      <c r="I74" s="1297"/>
      <c r="J74" s="1290"/>
      <c r="K74" s="1290"/>
    </row>
    <row r="75" spans="1:11" hidden="1">
      <c r="A75" s="1295"/>
      <c r="B75" s="1296"/>
      <c r="C75" s="1296"/>
      <c r="D75" s="1296"/>
      <c r="E75" s="1296"/>
      <c r="F75" s="1296"/>
      <c r="G75" s="1290"/>
      <c r="H75" s="1290"/>
      <c r="I75" s="1297"/>
      <c r="J75" s="1290"/>
      <c r="K75" s="1290"/>
    </row>
    <row r="76" spans="1:11" hidden="1">
      <c r="A76" s="1295"/>
      <c r="B76" s="1296"/>
      <c r="C76" s="1296"/>
      <c r="D76" s="1296"/>
      <c r="E76" s="1296"/>
      <c r="F76" s="1296"/>
      <c r="G76" s="1290"/>
      <c r="H76" s="1290"/>
      <c r="I76" s="1297"/>
      <c r="J76" s="1290"/>
      <c r="K76" s="1290"/>
    </row>
    <row r="77" spans="1:11" hidden="1">
      <c r="A77" s="1295"/>
      <c r="B77" s="1296"/>
      <c r="C77" s="1296"/>
      <c r="D77" s="1296"/>
      <c r="E77" s="1296"/>
      <c r="F77" s="1296"/>
      <c r="G77" s="1290"/>
      <c r="H77" s="1290"/>
      <c r="I77" s="1297"/>
      <c r="J77" s="1290"/>
      <c r="K77" s="1290"/>
    </row>
    <row r="78" spans="1:11" hidden="1">
      <c r="A78" s="1295"/>
      <c r="B78" s="1296"/>
      <c r="C78" s="1296"/>
      <c r="D78" s="1296"/>
      <c r="E78" s="1296"/>
      <c r="F78" s="1296"/>
      <c r="G78" s="1290"/>
      <c r="H78" s="1290"/>
      <c r="I78" s="1297"/>
      <c r="J78" s="1290"/>
      <c r="K78" s="1290"/>
    </row>
    <row r="79" spans="1:11" hidden="1">
      <c r="A79" s="1295"/>
      <c r="B79" s="1296"/>
      <c r="C79" s="1296"/>
      <c r="D79" s="1296"/>
      <c r="E79" s="1296"/>
      <c r="F79" s="1296"/>
      <c r="G79" s="1290"/>
      <c r="H79" s="1290"/>
      <c r="I79" s="1297"/>
      <c r="J79" s="1290"/>
      <c r="K79" s="1290"/>
    </row>
    <row r="80" spans="1:11" hidden="1">
      <c r="A80" s="1295"/>
      <c r="B80" s="1296"/>
      <c r="C80" s="1296"/>
      <c r="D80" s="1296"/>
      <c r="E80" s="1296"/>
      <c r="F80" s="1296"/>
      <c r="G80" s="1290"/>
      <c r="H80" s="1290"/>
      <c r="I80" s="1297"/>
      <c r="J80" s="1290"/>
      <c r="K80" s="1290"/>
    </row>
    <row r="81" spans="1:11" hidden="1">
      <c r="A81" s="1295"/>
      <c r="B81" s="1296"/>
      <c r="C81" s="1296"/>
      <c r="D81" s="1296"/>
      <c r="E81" s="1296"/>
      <c r="F81" s="1296"/>
      <c r="G81" s="1290"/>
      <c r="H81" s="1290"/>
      <c r="I81" s="1297"/>
      <c r="J81" s="1290"/>
      <c r="K81" s="1290"/>
    </row>
    <row r="82" spans="1:11" hidden="1">
      <c r="A82" s="1295"/>
      <c r="B82" s="1296"/>
      <c r="C82" s="1296"/>
      <c r="D82" s="1296"/>
      <c r="E82" s="1296"/>
      <c r="F82" s="1296"/>
      <c r="G82" s="1290"/>
      <c r="H82" s="1290"/>
      <c r="I82" s="1297"/>
      <c r="J82" s="1290"/>
      <c r="K82" s="1290"/>
    </row>
    <row r="83" spans="1:11" hidden="1">
      <c r="A83" s="1295"/>
      <c r="B83" s="1296"/>
      <c r="C83" s="1296">
        <v>360048</v>
      </c>
      <c r="D83" s="1296">
        <v>89475</v>
      </c>
      <c r="E83" s="1296">
        <v>2365</v>
      </c>
      <c r="F83" s="1296">
        <v>2160</v>
      </c>
      <c r="G83" s="1290">
        <v>0</v>
      </c>
      <c r="H83" s="1299">
        <v>9566</v>
      </c>
      <c r="I83" s="1299"/>
      <c r="J83" s="1290"/>
      <c r="K83" s="1290"/>
    </row>
    <row r="84" spans="1:11" hidden="1">
      <c r="A84" s="1295"/>
      <c r="B84" s="1296"/>
      <c r="C84" s="1296"/>
      <c r="D84" s="1296"/>
      <c r="E84" s="1296"/>
      <c r="F84" s="1296"/>
      <c r="G84" s="1290"/>
      <c r="H84" s="1290"/>
      <c r="I84" s="1297"/>
      <c r="J84" s="1290"/>
      <c r="K84" s="1290"/>
    </row>
    <row r="85" spans="1:11" hidden="1">
      <c r="A85" s="1295"/>
      <c r="B85" s="1296" t="e">
        <f>#REF!</f>
        <v>#REF!</v>
      </c>
      <c r="C85" s="1296"/>
      <c r="D85" s="1296"/>
      <c r="E85" s="1296"/>
      <c r="F85" s="1296"/>
      <c r="G85" s="1290"/>
      <c r="H85" s="1290"/>
      <c r="I85" s="1297"/>
      <c r="J85" s="1290"/>
      <c r="K85" s="1290"/>
    </row>
    <row r="86" spans="1:11" hidden="1">
      <c r="A86" s="1295"/>
      <c r="B86" s="1296" t="e">
        <f>#REF!</f>
        <v>#REF!</v>
      </c>
      <c r="C86" s="1296"/>
      <c r="D86" s="1296"/>
      <c r="E86" s="1296"/>
      <c r="F86" s="1296"/>
      <c r="G86" s="1290"/>
      <c r="H86" s="1290"/>
      <c r="I86" s="1297"/>
      <c r="J86" s="1290"/>
      <c r="K86" s="1290"/>
    </row>
    <row r="87" spans="1:11" hidden="1">
      <c r="A87" s="1295"/>
      <c r="B87" s="1296" t="e">
        <f>#REF!</f>
        <v>#REF!</v>
      </c>
      <c r="C87" s="1296"/>
      <c r="D87" s="1296"/>
      <c r="E87" s="1296"/>
      <c r="F87" s="1296"/>
      <c r="G87" s="1290"/>
      <c r="H87" s="1290"/>
      <c r="I87" s="1297"/>
      <c r="J87" s="1290"/>
      <c r="K87" s="1290"/>
    </row>
    <row r="88" spans="1:11" hidden="1">
      <c r="A88" s="1295"/>
      <c r="B88" s="1296"/>
      <c r="C88" s="1296"/>
      <c r="D88" s="1296"/>
      <c r="E88" s="1296"/>
      <c r="F88" s="1296"/>
      <c r="G88" s="1290"/>
      <c r="H88" s="1290"/>
      <c r="I88" s="1297"/>
      <c r="J88" s="1290"/>
      <c r="K88" s="1290"/>
    </row>
    <row r="89" spans="1:11" hidden="1">
      <c r="A89" s="1295"/>
      <c r="B89" s="1296" t="e">
        <f>#REF!</f>
        <v>#REF!</v>
      </c>
      <c r="C89" s="1296"/>
      <c r="D89" s="1296"/>
      <c r="E89" s="1296"/>
      <c r="F89" s="1296"/>
      <c r="G89" s="1290"/>
      <c r="H89" s="1290"/>
      <c r="I89" s="1297"/>
      <c r="J89" s="1290"/>
      <c r="K89" s="1290"/>
    </row>
    <row r="90" spans="1:11" hidden="1">
      <c r="A90" s="1295"/>
      <c r="B90" s="1296"/>
      <c r="C90" s="1296"/>
      <c r="D90" s="1296"/>
      <c r="E90" s="1296"/>
      <c r="F90" s="1296"/>
      <c r="G90" s="1290"/>
      <c r="H90" s="1290"/>
      <c r="I90" s="1297"/>
      <c r="J90" s="1290"/>
      <c r="K90" s="1290"/>
    </row>
    <row r="91" spans="1:11" hidden="1">
      <c r="A91" s="1295"/>
      <c r="B91" s="1296" t="e">
        <f>#REF!</f>
        <v>#REF!</v>
      </c>
      <c r="C91" s="1296"/>
      <c r="D91" s="1296"/>
      <c r="E91" s="1296"/>
      <c r="F91" s="1296"/>
      <c r="G91" s="1290"/>
      <c r="H91" s="1290"/>
      <c r="I91" s="1297"/>
      <c r="J91" s="1290"/>
      <c r="K91" s="1290"/>
    </row>
    <row r="92" spans="1:11" hidden="1">
      <c r="A92" s="1295"/>
      <c r="B92" s="1296" t="e">
        <f>#REF!</f>
        <v>#REF!</v>
      </c>
      <c r="C92" s="1296"/>
      <c r="D92" s="1296"/>
      <c r="E92" s="1296"/>
      <c r="F92" s="1296"/>
      <c r="G92" s="1290"/>
      <c r="H92" s="1290"/>
      <c r="I92" s="1297"/>
      <c r="J92" s="1290"/>
      <c r="K92" s="1290"/>
    </row>
    <row r="93" spans="1:11" hidden="1">
      <c r="A93" s="1295"/>
      <c r="B93" s="1296" t="e">
        <f>#REF!</f>
        <v>#REF!</v>
      </c>
      <c r="C93" s="1296"/>
      <c r="D93" s="1296"/>
      <c r="E93" s="1296"/>
      <c r="F93" s="1296"/>
      <c r="G93" s="1290"/>
      <c r="H93" s="1290"/>
      <c r="I93" s="1297"/>
      <c r="J93" s="1290"/>
      <c r="K93" s="1290"/>
    </row>
    <row r="94" spans="1:11" hidden="1">
      <c r="A94" s="1295"/>
      <c r="B94" s="1296" t="e">
        <f>#REF!</f>
        <v>#REF!</v>
      </c>
      <c r="C94" s="1296"/>
      <c r="D94" s="1296"/>
      <c r="E94" s="1296"/>
      <c r="F94" s="1296"/>
      <c r="G94" s="1290"/>
      <c r="H94" s="1290"/>
      <c r="I94" s="1297"/>
      <c r="J94" s="1290"/>
      <c r="K94" s="1290"/>
    </row>
    <row r="95" spans="1:11" hidden="1">
      <c r="A95" s="1295"/>
      <c r="B95" s="1296"/>
      <c r="C95" s="1296"/>
      <c r="D95" s="1296"/>
      <c r="E95" s="1296"/>
      <c r="F95" s="1296"/>
      <c r="G95" s="1290"/>
      <c r="H95" s="1290"/>
      <c r="I95" s="1297"/>
      <c r="J95" s="1290"/>
      <c r="K95" s="1290"/>
    </row>
    <row r="96" spans="1:11" hidden="1">
      <c r="A96" s="1295"/>
      <c r="B96" s="1296"/>
      <c r="C96" s="1296"/>
      <c r="D96" s="1296"/>
      <c r="E96" s="1296"/>
      <c r="F96" s="1296"/>
      <c r="G96" s="1290"/>
      <c r="H96" s="1290"/>
      <c r="I96" s="1297"/>
      <c r="J96" s="1290"/>
      <c r="K96" s="1290"/>
    </row>
    <row r="97" spans="1:11" hidden="1">
      <c r="A97" s="1295"/>
      <c r="B97" s="1296"/>
      <c r="C97" s="1296"/>
      <c r="D97" s="1296"/>
      <c r="E97" s="1296"/>
      <c r="F97" s="1296"/>
      <c r="G97" s="1290"/>
      <c r="H97" s="1290"/>
      <c r="I97" s="1297"/>
      <c r="J97" s="1290"/>
      <c r="K97" s="1290"/>
    </row>
    <row r="98" spans="1:11" hidden="1">
      <c r="A98" s="1295"/>
      <c r="B98" s="1296"/>
      <c r="C98" s="1296"/>
      <c r="D98" s="1296"/>
      <c r="E98" s="1296"/>
      <c r="F98" s="1296"/>
      <c r="G98" s="1290"/>
      <c r="H98" s="1290"/>
      <c r="I98" s="1297"/>
      <c r="J98" s="1290"/>
      <c r="K98" s="1290"/>
    </row>
    <row r="99" spans="1:11" hidden="1">
      <c r="A99" s="1295"/>
      <c r="B99" s="1296"/>
      <c r="C99" s="1296"/>
      <c r="D99" s="1296"/>
      <c r="E99" s="1296"/>
      <c r="F99" s="1296"/>
      <c r="G99" s="1290"/>
      <c r="H99" s="1290"/>
      <c r="I99" s="1297"/>
      <c r="J99" s="1290"/>
      <c r="K99" s="1290"/>
    </row>
    <row r="100" spans="1:11" hidden="1">
      <c r="A100" s="1295"/>
      <c r="B100" s="1296"/>
      <c r="C100" s="1296"/>
      <c r="D100" s="1296"/>
      <c r="E100" s="1296"/>
      <c r="F100" s="1296"/>
      <c r="G100" s="1290"/>
      <c r="H100" s="1290"/>
      <c r="I100" s="1297"/>
      <c r="J100" s="1290"/>
      <c r="K100" s="1290"/>
    </row>
    <row r="101" spans="1:11" hidden="1">
      <c r="A101" s="1295"/>
      <c r="B101" s="1296"/>
      <c r="C101" s="1296"/>
      <c r="D101" s="1296"/>
      <c r="E101" s="1296"/>
      <c r="F101" s="1296"/>
      <c r="G101" s="1290"/>
      <c r="H101" s="1290"/>
      <c r="I101" s="1297"/>
      <c r="J101" s="1290"/>
      <c r="K101" s="1290"/>
    </row>
    <row r="102" spans="1:11" hidden="1">
      <c r="A102" s="1295"/>
      <c r="B102" s="1296"/>
      <c r="C102" s="1296"/>
      <c r="D102" s="1296"/>
      <c r="E102" s="1296"/>
      <c r="F102" s="1296"/>
      <c r="G102" s="1290"/>
      <c r="H102" s="1290"/>
      <c r="I102" s="1297"/>
      <c r="J102" s="1290"/>
      <c r="K102" s="1290"/>
    </row>
    <row r="103" spans="1:11" hidden="1">
      <c r="A103" s="1295"/>
      <c r="B103" s="1296"/>
      <c r="C103" s="1296"/>
      <c r="D103" s="1296"/>
      <c r="E103" s="1296"/>
      <c r="F103" s="1296"/>
      <c r="G103" s="1290"/>
      <c r="H103" s="1290"/>
      <c r="I103" s="1297"/>
      <c r="J103" s="1290"/>
      <c r="K103" s="1290"/>
    </row>
    <row r="104" spans="1:11" hidden="1">
      <c r="A104" s="1295"/>
      <c r="B104" s="1296"/>
      <c r="C104" s="1296"/>
      <c r="D104" s="1296"/>
      <c r="E104" s="1296"/>
      <c r="F104" s="1296"/>
      <c r="G104" s="1290"/>
      <c r="H104" s="1290"/>
      <c r="I104" s="1297"/>
      <c r="J104" s="1290"/>
      <c r="K104" s="1290"/>
    </row>
    <row r="105" spans="1:11" hidden="1">
      <c r="A105" s="1295"/>
      <c r="B105" s="1296"/>
      <c r="C105" s="1296"/>
      <c r="D105" s="1296"/>
      <c r="E105" s="1296"/>
      <c r="F105" s="1296"/>
      <c r="G105" s="1290"/>
      <c r="H105" s="1290"/>
      <c r="I105" s="1297"/>
      <c r="J105" s="1290"/>
      <c r="K105" s="1290"/>
    </row>
    <row r="106" spans="1:11" hidden="1">
      <c r="A106" s="1295"/>
      <c r="B106" s="1296"/>
      <c r="C106" s="1296"/>
      <c r="D106" s="1296"/>
      <c r="E106" s="1296"/>
      <c r="F106" s="1296"/>
      <c r="G106" s="1290"/>
      <c r="H106" s="1290"/>
      <c r="I106" s="1297"/>
      <c r="J106" s="1290"/>
      <c r="K106" s="1290"/>
    </row>
    <row r="107" spans="1:11" hidden="1">
      <c r="A107" s="1295"/>
      <c r="B107" s="1296"/>
      <c r="C107" s="1296"/>
      <c r="D107" s="1296"/>
      <c r="E107" s="1296"/>
      <c r="F107" s="1296"/>
      <c r="G107" s="1290"/>
      <c r="H107" s="1290"/>
      <c r="I107" s="1297"/>
      <c r="J107" s="1290"/>
      <c r="K107" s="1290"/>
    </row>
    <row r="108" spans="1:11" hidden="1">
      <c r="A108" s="1295"/>
      <c r="B108" s="1296"/>
      <c r="C108" s="1296"/>
      <c r="D108" s="1296"/>
      <c r="E108" s="1296"/>
      <c r="F108" s="1296"/>
      <c r="G108" s="1290"/>
      <c r="H108" s="1290"/>
      <c r="I108" s="1297"/>
      <c r="J108" s="1290"/>
      <c r="K108" s="1290"/>
    </row>
    <row r="109" spans="1:11" hidden="1">
      <c r="A109" s="1295"/>
      <c r="B109" s="1296"/>
      <c r="C109" s="1296"/>
      <c r="D109" s="1296"/>
      <c r="E109" s="1296"/>
      <c r="F109" s="1296"/>
      <c r="G109" s="1290"/>
      <c r="H109" s="1290"/>
      <c r="I109" s="1297"/>
      <c r="J109" s="1290"/>
      <c r="K109" s="1290"/>
    </row>
    <row r="110" spans="1:11" hidden="1">
      <c r="A110" s="1295"/>
      <c r="B110" s="1296"/>
      <c r="C110" s="1296"/>
      <c r="D110" s="1296"/>
      <c r="E110" s="1296"/>
      <c r="F110" s="1296"/>
      <c r="G110" s="1290"/>
      <c r="H110" s="1290"/>
      <c r="I110" s="1297"/>
      <c r="J110" s="1290"/>
      <c r="K110" s="1290"/>
    </row>
    <row r="111" spans="1:11" hidden="1">
      <c r="A111" s="1295"/>
      <c r="B111" s="1296"/>
      <c r="C111" s="1296"/>
      <c r="D111" s="1296"/>
      <c r="E111" s="1296"/>
      <c r="F111" s="1296"/>
      <c r="G111" s="1290"/>
      <c r="H111" s="1290"/>
      <c r="I111" s="1297"/>
      <c r="J111" s="1290"/>
      <c r="K111" s="1290"/>
    </row>
    <row r="112" spans="1:11" hidden="1">
      <c r="A112" s="1295"/>
      <c r="B112" s="1296"/>
      <c r="C112" s="1296"/>
      <c r="D112" s="1296"/>
      <c r="E112" s="1296"/>
      <c r="F112" s="1296"/>
      <c r="G112" s="1290"/>
      <c r="H112" s="1290"/>
      <c r="I112" s="1297"/>
      <c r="J112" s="1290"/>
      <c r="K112" s="1290"/>
    </row>
    <row r="113" spans="1:11" hidden="1">
      <c r="A113" s="1295"/>
      <c r="B113" s="1296"/>
      <c r="C113" s="1296"/>
      <c r="D113" s="1296"/>
      <c r="E113" s="1296"/>
      <c r="F113" s="1296"/>
      <c r="G113" s="1290"/>
      <c r="H113" s="1290"/>
      <c r="I113" s="1297"/>
      <c r="J113" s="1290"/>
      <c r="K113" s="1290"/>
    </row>
    <row r="114" spans="1:11" hidden="1">
      <c r="A114" s="1295"/>
      <c r="B114" s="1296"/>
      <c r="C114" s="1296"/>
      <c r="D114" s="1296"/>
      <c r="E114" s="1296"/>
      <c r="F114" s="1296"/>
      <c r="G114" s="1290"/>
      <c r="H114" s="1290"/>
      <c r="I114" s="1297"/>
      <c r="J114" s="1290"/>
      <c r="K114" s="1290"/>
    </row>
    <row r="115" spans="1:11" hidden="1">
      <c r="A115" s="1295"/>
      <c r="B115" s="1296"/>
      <c r="C115" s="1296"/>
      <c r="D115" s="1296"/>
      <c r="E115" s="1296"/>
      <c r="F115" s="1296"/>
      <c r="G115" s="1290"/>
      <c r="H115" s="1290"/>
      <c r="I115" s="1297"/>
      <c r="J115" s="1290"/>
      <c r="K115" s="1290"/>
    </row>
    <row r="116" spans="1:11" hidden="1">
      <c r="A116" s="1295"/>
      <c r="B116" s="1296"/>
      <c r="C116" s="1296"/>
      <c r="D116" s="1296"/>
      <c r="E116" s="1296"/>
      <c r="F116" s="1296"/>
      <c r="G116" s="1290"/>
      <c r="H116" s="1290"/>
      <c r="I116" s="1297"/>
      <c r="J116" s="1290"/>
      <c r="K116" s="1290"/>
    </row>
    <row r="117" spans="1:11" hidden="1">
      <c r="A117" s="1295"/>
      <c r="B117" s="1296"/>
      <c r="C117" s="1296"/>
      <c r="D117" s="1296"/>
      <c r="E117" s="1296"/>
      <c r="F117" s="1296"/>
      <c r="G117" s="1290"/>
      <c r="H117" s="1290"/>
      <c r="I117" s="1297"/>
      <c r="J117" s="1290"/>
      <c r="K117" s="1290"/>
    </row>
    <row r="118" spans="1:11" hidden="1">
      <c r="A118" s="1295"/>
      <c r="B118" s="1296"/>
      <c r="C118" s="1296"/>
      <c r="D118" s="1296"/>
      <c r="E118" s="1296"/>
      <c r="F118" s="1296"/>
      <c r="G118" s="1290"/>
      <c r="H118" s="1290"/>
      <c r="I118" s="1297"/>
      <c r="J118" s="1290"/>
      <c r="K118" s="1290"/>
    </row>
    <row r="119" spans="1:11" hidden="1">
      <c r="A119" s="1295"/>
      <c r="B119" s="1296"/>
      <c r="C119" s="1296"/>
      <c r="D119" s="1296"/>
      <c r="E119" s="1296"/>
      <c r="F119" s="1296"/>
      <c r="G119" s="1290"/>
      <c r="H119" s="1290"/>
      <c r="I119" s="1297"/>
      <c r="J119" s="1290"/>
      <c r="K119" s="1290"/>
    </row>
    <row r="120" spans="1:11" hidden="1">
      <c r="A120" s="1295"/>
      <c r="B120" s="1296"/>
      <c r="C120" s="1296"/>
      <c r="D120" s="1296"/>
      <c r="E120" s="1296"/>
      <c r="F120" s="1296"/>
      <c r="G120" s="1290"/>
      <c r="H120" s="1290"/>
      <c r="I120" s="1297"/>
      <c r="J120" s="1290"/>
      <c r="K120" s="1290"/>
    </row>
    <row r="121" spans="1:11" hidden="1">
      <c r="A121" s="1295"/>
      <c r="B121" s="1296"/>
      <c r="C121" s="1296"/>
      <c r="D121" s="1296"/>
      <c r="E121" s="1296"/>
      <c r="F121" s="1296"/>
      <c r="G121" s="1290"/>
      <c r="H121" s="1290"/>
      <c r="I121" s="1297"/>
      <c r="J121" s="1290"/>
      <c r="K121" s="1290"/>
    </row>
    <row r="122" spans="1:11" hidden="1">
      <c r="A122" s="1295"/>
      <c r="B122" s="1296"/>
      <c r="C122" s="1296"/>
      <c r="D122" s="1296"/>
      <c r="E122" s="1296"/>
      <c r="F122" s="1296"/>
      <c r="G122" s="1290"/>
      <c r="H122" s="1290"/>
      <c r="I122" s="1297"/>
      <c r="J122" s="1290"/>
      <c r="K122" s="1290"/>
    </row>
    <row r="123" spans="1:11" hidden="1">
      <c r="A123" s="1295"/>
      <c r="B123" s="1296"/>
      <c r="C123" s="1296"/>
      <c r="D123" s="1296"/>
      <c r="E123" s="1296"/>
      <c r="F123" s="1296"/>
      <c r="G123" s="1290"/>
      <c r="H123" s="1290"/>
      <c r="I123" s="1297"/>
      <c r="J123" s="1290"/>
      <c r="K123" s="1290"/>
    </row>
    <row r="124" spans="1:11" hidden="1">
      <c r="A124" s="1295"/>
      <c r="B124" s="1296"/>
      <c r="C124" s="1296"/>
      <c r="D124" s="1296"/>
      <c r="E124" s="1296"/>
      <c r="F124" s="1296"/>
      <c r="G124" s="1290"/>
      <c r="H124" s="1290"/>
      <c r="I124" s="1297"/>
      <c r="J124" s="1290"/>
      <c r="K124" s="1290"/>
    </row>
    <row r="125" spans="1:11" hidden="1">
      <c r="A125" s="1295"/>
      <c r="B125" s="1296"/>
      <c r="C125" s="1296"/>
      <c r="D125" s="1296"/>
      <c r="E125" s="1296"/>
      <c r="F125" s="1296"/>
      <c r="G125" s="1290"/>
      <c r="H125" s="1290"/>
      <c r="I125" s="1297"/>
      <c r="J125" s="1290"/>
      <c r="K125" s="1290"/>
    </row>
    <row r="126" spans="1:11" hidden="1">
      <c r="A126" s="1295"/>
      <c r="B126" s="1296"/>
      <c r="C126" s="1296"/>
      <c r="D126" s="1296"/>
      <c r="E126" s="1296"/>
      <c r="F126" s="1296"/>
      <c r="G126" s="1290"/>
      <c r="H126" s="1290"/>
      <c r="I126" s="1297"/>
      <c r="J126" s="1290"/>
      <c r="K126" s="1290"/>
    </row>
    <row r="127" spans="1:11" hidden="1">
      <c r="A127" s="1295"/>
      <c r="B127" s="1296"/>
      <c r="C127" s="1296"/>
      <c r="D127" s="1296"/>
      <c r="E127" s="1296"/>
      <c r="F127" s="1296"/>
      <c r="G127" s="1290"/>
      <c r="H127" s="1290"/>
      <c r="I127" s="1297"/>
      <c r="J127" s="1290"/>
      <c r="K127" s="1290"/>
    </row>
    <row r="128" spans="1:11" hidden="1">
      <c r="A128" s="1295"/>
      <c r="B128" s="1296"/>
      <c r="C128" s="1296"/>
      <c r="D128" s="1296"/>
      <c r="E128" s="1296"/>
      <c r="F128" s="1296"/>
      <c r="G128" s="1290"/>
      <c r="H128" s="1290"/>
      <c r="I128" s="1297"/>
      <c r="J128" s="1290"/>
      <c r="K128" s="1290"/>
    </row>
    <row r="129" spans="1:11" hidden="1">
      <c r="A129" s="1295"/>
      <c r="B129" s="1296"/>
      <c r="C129" s="1296"/>
      <c r="D129" s="1296"/>
      <c r="E129" s="1296"/>
      <c r="F129" s="1296"/>
      <c r="G129" s="1290"/>
      <c r="H129" s="1290"/>
      <c r="I129" s="1297"/>
      <c r="J129" s="1290"/>
      <c r="K129" s="1290"/>
    </row>
    <row r="130" spans="1:11" hidden="1">
      <c r="A130" s="1295"/>
      <c r="B130" s="1296"/>
      <c r="C130" s="1296"/>
      <c r="D130" s="1296"/>
      <c r="E130" s="1296"/>
      <c r="F130" s="1296"/>
      <c r="G130" s="1290"/>
      <c r="H130" s="1290"/>
      <c r="I130" s="1297"/>
      <c r="J130" s="1290"/>
      <c r="K130" s="1290"/>
    </row>
    <row r="131" spans="1:11" hidden="1">
      <c r="A131" s="1295"/>
      <c r="B131" s="1296"/>
      <c r="C131" s="1296"/>
      <c r="D131" s="1296"/>
      <c r="E131" s="1296"/>
      <c r="F131" s="1296"/>
      <c r="G131" s="1290"/>
      <c r="H131" s="1290"/>
      <c r="I131" s="1297"/>
      <c r="J131" s="1290"/>
      <c r="K131" s="1290"/>
    </row>
    <row r="132" spans="1:11" hidden="1">
      <c r="A132" s="1295"/>
      <c r="B132" s="1296"/>
      <c r="C132" s="1296"/>
      <c r="D132" s="1296"/>
      <c r="E132" s="1296"/>
      <c r="F132" s="1296"/>
      <c r="G132" s="1290"/>
      <c r="H132" s="1290"/>
      <c r="I132" s="1297"/>
      <c r="J132" s="1290"/>
      <c r="K132" s="1290"/>
    </row>
    <row r="133" spans="1:11" hidden="1">
      <c r="A133" s="1295"/>
      <c r="B133" s="1296"/>
      <c r="C133" s="1296"/>
      <c r="D133" s="1296"/>
      <c r="E133" s="1296"/>
      <c r="F133" s="1296"/>
      <c r="G133" s="1290"/>
      <c r="H133" s="1290"/>
      <c r="I133" s="1297"/>
      <c r="J133" s="1290"/>
      <c r="K133" s="1290"/>
    </row>
    <row r="134" spans="1:11" hidden="1">
      <c r="A134" s="1295"/>
      <c r="B134" s="1296"/>
      <c r="C134" s="1296"/>
      <c r="D134" s="1296"/>
      <c r="E134" s="1296"/>
      <c r="F134" s="1296"/>
      <c r="G134" s="1290"/>
      <c r="H134" s="1290"/>
      <c r="I134" s="1297"/>
      <c r="J134" s="1290"/>
      <c r="K134" s="1290"/>
    </row>
    <row r="135" spans="1:11" hidden="1">
      <c r="A135" s="1295"/>
      <c r="B135" s="1296"/>
      <c r="C135" s="1296"/>
      <c r="D135" s="1296"/>
      <c r="E135" s="1296"/>
      <c r="F135" s="1296"/>
      <c r="G135" s="1290"/>
      <c r="H135" s="1290"/>
      <c r="I135" s="1297"/>
      <c r="J135" s="1290"/>
      <c r="K135" s="1290"/>
    </row>
    <row r="136" spans="1:11" hidden="1">
      <c r="A136" s="1295"/>
      <c r="B136" s="1296"/>
      <c r="C136" s="1296"/>
      <c r="D136" s="1296"/>
      <c r="E136" s="1296"/>
      <c r="F136" s="1296"/>
      <c r="G136" s="1290"/>
      <c r="H136" s="1290"/>
      <c r="I136" s="1297"/>
      <c r="J136" s="1290"/>
      <c r="K136" s="1290"/>
    </row>
    <row r="137" spans="1:11" hidden="1">
      <c r="A137" s="1295"/>
      <c r="B137" s="1296"/>
      <c r="C137" s="1296"/>
      <c r="D137" s="1296"/>
      <c r="E137" s="1296"/>
      <c r="F137" s="1296"/>
      <c r="G137" s="1290"/>
      <c r="H137" s="1290"/>
      <c r="I137" s="1297"/>
      <c r="J137" s="1290"/>
      <c r="K137" s="1290"/>
    </row>
    <row r="138" spans="1:11" hidden="1">
      <c r="A138" s="1295"/>
      <c r="B138" s="1296"/>
      <c r="C138" s="1296"/>
      <c r="D138" s="1296"/>
      <c r="E138" s="1296"/>
      <c r="F138" s="1296"/>
      <c r="G138" s="1290"/>
      <c r="H138" s="1290"/>
      <c r="I138" s="1297"/>
      <c r="J138" s="1290"/>
      <c r="K138" s="1290"/>
    </row>
    <row r="139" spans="1:11" hidden="1">
      <c r="A139" s="1295"/>
      <c r="B139" s="1296"/>
      <c r="C139" s="1296"/>
      <c r="D139" s="1296"/>
      <c r="E139" s="1296"/>
      <c r="F139" s="1296"/>
      <c r="G139" s="1290"/>
      <c r="H139" s="1290"/>
      <c r="I139" s="1297"/>
      <c r="J139" s="1290"/>
      <c r="K139" s="1290"/>
    </row>
    <row r="140" spans="1:11" hidden="1">
      <c r="A140" s="1295"/>
      <c r="B140" s="1296"/>
      <c r="C140" s="1296"/>
      <c r="D140" s="1296"/>
      <c r="E140" s="1296"/>
      <c r="F140" s="1296"/>
      <c r="G140" s="1290"/>
      <c r="H140" s="1290"/>
      <c r="I140" s="1297"/>
      <c r="J140" s="1290"/>
      <c r="K140" s="1290"/>
    </row>
    <row r="141" spans="1:11" hidden="1">
      <c r="A141" s="1295"/>
      <c r="B141" s="1296"/>
      <c r="C141" s="1296"/>
      <c r="D141" s="1296"/>
      <c r="E141" s="1296"/>
      <c r="F141" s="1296"/>
      <c r="G141" s="1290"/>
      <c r="H141" s="1290"/>
      <c r="I141" s="1297"/>
      <c r="J141" s="1290"/>
      <c r="K141" s="1290"/>
    </row>
    <row r="142" spans="1:11" hidden="1">
      <c r="A142" s="1295"/>
      <c r="B142" s="1296"/>
      <c r="C142" s="1296"/>
      <c r="D142" s="1296"/>
      <c r="E142" s="1296"/>
      <c r="F142" s="1296"/>
      <c r="G142" s="1290"/>
      <c r="H142" s="1290"/>
      <c r="I142" s="1297"/>
      <c r="J142" s="1290"/>
      <c r="K142" s="1290"/>
    </row>
    <row r="143" spans="1:11" hidden="1">
      <c r="A143" s="1295"/>
      <c r="B143" s="1296"/>
      <c r="C143" s="1296"/>
      <c r="D143" s="1296"/>
      <c r="E143" s="1296"/>
      <c r="F143" s="1296"/>
      <c r="G143" s="1290"/>
      <c r="H143" s="1290"/>
      <c r="I143" s="1297"/>
      <c r="J143" s="1290"/>
      <c r="K143" s="1290"/>
    </row>
    <row r="144" spans="1:11" hidden="1">
      <c r="A144" s="1295"/>
      <c r="B144" s="1296"/>
      <c r="C144" s="1296"/>
      <c r="D144" s="1296"/>
      <c r="E144" s="1296"/>
      <c r="F144" s="1296"/>
      <c r="G144" s="1290"/>
      <c r="H144" s="1290"/>
      <c r="I144" s="1297"/>
      <c r="J144" s="1290"/>
      <c r="K144" s="1290"/>
    </row>
    <row r="145" spans="1:11" hidden="1">
      <c r="A145" s="1295"/>
      <c r="B145" s="1296"/>
      <c r="C145" s="1296"/>
      <c r="D145" s="1296"/>
      <c r="E145" s="1296"/>
      <c r="F145" s="1296"/>
      <c r="G145" s="1290"/>
      <c r="H145" s="1290"/>
      <c r="I145" s="1297"/>
      <c r="J145" s="1290"/>
      <c r="K145" s="1290"/>
    </row>
    <row r="146" spans="1:11" hidden="1">
      <c r="A146" s="1295"/>
      <c r="B146" s="1296"/>
      <c r="C146" s="1296"/>
      <c r="D146" s="1296"/>
      <c r="E146" s="1296"/>
      <c r="F146" s="1296"/>
      <c r="G146" s="1290"/>
      <c r="H146" s="1290"/>
      <c r="I146" s="1297"/>
      <c r="J146" s="1290"/>
      <c r="K146" s="1290"/>
    </row>
    <row r="147" spans="1:11" hidden="1">
      <c r="A147" s="1295"/>
      <c r="B147" s="1296"/>
      <c r="C147" s="1296"/>
      <c r="D147" s="1296"/>
      <c r="E147" s="1296"/>
      <c r="F147" s="1296"/>
      <c r="G147" s="1290"/>
      <c r="H147" s="1290"/>
      <c r="I147" s="1297"/>
      <c r="J147" s="1290"/>
      <c r="K147" s="1290"/>
    </row>
    <row r="148" spans="1:11" hidden="1">
      <c r="A148" s="1295"/>
      <c r="B148" s="1296"/>
      <c r="C148" s="1296"/>
      <c r="D148" s="1296"/>
      <c r="E148" s="1296"/>
      <c r="F148" s="1296"/>
      <c r="G148" s="1290"/>
      <c r="H148" s="1290"/>
      <c r="I148" s="1297"/>
      <c r="J148" s="1290"/>
      <c r="K148" s="1290"/>
    </row>
    <row r="149" spans="1:11" hidden="1">
      <c r="A149" s="1295"/>
      <c r="B149" s="1296"/>
      <c r="C149" s="1296"/>
      <c r="D149" s="1296"/>
      <c r="E149" s="1296"/>
      <c r="F149" s="1296"/>
      <c r="G149" s="1290"/>
      <c r="H149" s="1290"/>
      <c r="I149" s="1297"/>
      <c r="J149" s="1290"/>
      <c r="K149" s="1290"/>
    </row>
    <row r="150" spans="1:11" hidden="1">
      <c r="A150" s="1295"/>
      <c r="B150" s="1296"/>
      <c r="C150" s="1296"/>
      <c r="D150" s="1296"/>
      <c r="E150" s="1296"/>
      <c r="F150" s="1296"/>
      <c r="G150" s="1290"/>
      <c r="H150" s="1290"/>
      <c r="I150" s="1297"/>
      <c r="J150" s="1290"/>
      <c r="K150" s="1290"/>
    </row>
    <row r="151" spans="1:11" hidden="1">
      <c r="A151" s="1295"/>
      <c r="B151" s="1296"/>
      <c r="C151" s="1296"/>
      <c r="D151" s="1296"/>
      <c r="E151" s="1296"/>
      <c r="F151" s="1296"/>
      <c r="G151" s="1290"/>
      <c r="H151" s="1290"/>
      <c r="I151" s="1297"/>
      <c r="J151" s="1290"/>
      <c r="K151" s="1290"/>
    </row>
    <row r="152" spans="1:11" hidden="1">
      <c r="A152" s="1295"/>
      <c r="B152" s="1296"/>
      <c r="C152" s="1296"/>
      <c r="D152" s="1296"/>
      <c r="E152" s="1296"/>
      <c r="F152" s="1296"/>
      <c r="G152" s="1290"/>
      <c r="H152" s="1290"/>
      <c r="I152" s="1297"/>
      <c r="J152" s="1290"/>
      <c r="K152" s="1290"/>
    </row>
    <row r="153" spans="1:11" hidden="1">
      <c r="A153" s="1295"/>
      <c r="B153" s="1296"/>
      <c r="C153" s="1296"/>
      <c r="D153" s="1296"/>
      <c r="E153" s="1296"/>
      <c r="F153" s="1296"/>
      <c r="G153" s="1290"/>
      <c r="H153" s="1290"/>
      <c r="I153" s="1297"/>
      <c r="J153" s="1290"/>
      <c r="K153" s="1290"/>
    </row>
    <row r="154" spans="1:11" hidden="1">
      <c r="A154" s="1295"/>
      <c r="B154" s="1296"/>
      <c r="C154" s="1296"/>
      <c r="D154" s="1296"/>
      <c r="E154" s="1296"/>
      <c r="F154" s="1296"/>
      <c r="G154" s="1290"/>
      <c r="H154" s="1290"/>
      <c r="I154" s="1297"/>
      <c r="J154" s="1290"/>
      <c r="K154" s="1290"/>
    </row>
    <row r="155" spans="1:11" hidden="1">
      <c r="A155" s="1295"/>
      <c r="B155" s="1296"/>
      <c r="C155" s="1296"/>
      <c r="D155" s="1296"/>
      <c r="E155" s="1296"/>
      <c r="F155" s="1296"/>
      <c r="G155" s="1290"/>
      <c r="H155" s="1290"/>
      <c r="I155" s="1297"/>
      <c r="J155" s="1290"/>
      <c r="K155" s="1290"/>
    </row>
    <row r="156" spans="1:11" hidden="1">
      <c r="A156" s="1295"/>
      <c r="B156" s="1296"/>
      <c r="C156" s="1296"/>
      <c r="D156" s="1296"/>
      <c r="E156" s="1296"/>
      <c r="F156" s="1296"/>
      <c r="G156" s="1290"/>
      <c r="H156" s="1290"/>
      <c r="I156" s="1297"/>
      <c r="J156" s="1290"/>
      <c r="K156" s="1290"/>
    </row>
    <row r="157" spans="1:11" hidden="1">
      <c r="A157" s="1295"/>
      <c r="B157" s="1296"/>
      <c r="C157" s="1296"/>
      <c r="D157" s="1296"/>
      <c r="E157" s="1296"/>
      <c r="F157" s="1296"/>
      <c r="G157" s="1290"/>
      <c r="H157" s="1290"/>
      <c r="I157" s="1297"/>
      <c r="J157" s="1290"/>
      <c r="K157" s="1290"/>
    </row>
    <row r="158" spans="1:11" hidden="1">
      <c r="A158" s="1295"/>
      <c r="B158" s="1296"/>
      <c r="C158" s="1296"/>
      <c r="D158" s="1296"/>
      <c r="E158" s="1296"/>
      <c r="F158" s="1296"/>
      <c r="G158" s="1290"/>
      <c r="H158" s="1290"/>
      <c r="I158" s="1297"/>
      <c r="J158" s="1290"/>
      <c r="K158" s="1290"/>
    </row>
    <row r="159" spans="1:11" hidden="1">
      <c r="A159" s="1295"/>
      <c r="B159" s="1296"/>
      <c r="C159" s="1296"/>
      <c r="D159" s="1296"/>
      <c r="E159" s="1296"/>
      <c r="F159" s="1296"/>
      <c r="G159" s="1290"/>
      <c r="H159" s="1290"/>
      <c r="I159" s="1297"/>
      <c r="J159" s="1290"/>
      <c r="K159" s="1290"/>
    </row>
    <row r="160" spans="1:11" hidden="1">
      <c r="A160" s="1295"/>
      <c r="B160" s="1296"/>
      <c r="C160" s="1296"/>
      <c r="D160" s="1296"/>
      <c r="E160" s="1296"/>
      <c r="F160" s="1296"/>
      <c r="G160" s="1290"/>
      <c r="H160" s="1290"/>
      <c r="I160" s="1297"/>
      <c r="J160" s="1290"/>
      <c r="K160" s="1290"/>
    </row>
    <row r="161" spans="1:11" hidden="1">
      <c r="A161" s="1295"/>
      <c r="B161" s="1296"/>
      <c r="C161" s="1296"/>
      <c r="D161" s="1296"/>
      <c r="E161" s="1296"/>
      <c r="F161" s="1296"/>
      <c r="G161" s="1290"/>
      <c r="H161" s="1290"/>
      <c r="I161" s="1297"/>
      <c r="J161" s="1290"/>
      <c r="K161" s="1290"/>
    </row>
    <row r="162" spans="1:11" hidden="1">
      <c r="A162" s="1295"/>
      <c r="B162" s="1296"/>
      <c r="C162" s="1296"/>
      <c r="D162" s="1296"/>
      <c r="E162" s="1296"/>
      <c r="F162" s="1296"/>
      <c r="G162" s="1290"/>
      <c r="H162" s="1290"/>
      <c r="I162" s="1297"/>
      <c r="J162" s="1290"/>
      <c r="K162" s="1290"/>
    </row>
    <row r="163" spans="1:11" hidden="1">
      <c r="A163" s="1295"/>
      <c r="B163" s="1296"/>
      <c r="C163" s="1296"/>
      <c r="D163" s="1296"/>
      <c r="E163" s="1296"/>
      <c r="F163" s="1296"/>
      <c r="G163" s="1290"/>
      <c r="H163" s="1290"/>
      <c r="I163" s="1297"/>
      <c r="J163" s="1290"/>
      <c r="K163" s="1290"/>
    </row>
    <row r="164" spans="1:11" hidden="1">
      <c r="A164" s="1295"/>
      <c r="B164" s="1296"/>
      <c r="C164" s="1296"/>
      <c r="D164" s="1296"/>
      <c r="E164" s="1296"/>
      <c r="F164" s="1296"/>
      <c r="G164" s="1290"/>
      <c r="H164" s="1290"/>
      <c r="I164" s="1297"/>
      <c r="J164" s="1290"/>
      <c r="K164" s="1290"/>
    </row>
    <row r="165" spans="1:11" hidden="1">
      <c r="A165" s="1295"/>
      <c r="B165" s="1296"/>
      <c r="C165" s="1296"/>
      <c r="D165" s="1296"/>
      <c r="E165" s="1296"/>
      <c r="F165" s="1296"/>
      <c r="G165" s="1290"/>
      <c r="H165" s="1290"/>
      <c r="I165" s="1297"/>
      <c r="J165" s="1290"/>
      <c r="K165" s="1290"/>
    </row>
    <row r="166" spans="1:11" hidden="1">
      <c r="A166" s="1295"/>
      <c r="B166" s="1296"/>
      <c r="C166" s="1296"/>
      <c r="D166" s="1296"/>
      <c r="E166" s="1296"/>
      <c r="F166" s="1296"/>
      <c r="G166" s="1290"/>
      <c r="H166" s="1290"/>
      <c r="I166" s="1297"/>
      <c r="J166" s="1290"/>
      <c r="K166" s="1290"/>
    </row>
    <row r="167" spans="1:11" hidden="1">
      <c r="A167" s="1295"/>
      <c r="B167" s="1296"/>
      <c r="C167" s="1296"/>
      <c r="D167" s="1296"/>
      <c r="E167" s="1296"/>
      <c r="F167" s="1296"/>
      <c r="G167" s="1290"/>
      <c r="H167" s="1290"/>
      <c r="I167" s="1297"/>
      <c r="J167" s="1290"/>
      <c r="K167" s="1290"/>
    </row>
    <row r="168" spans="1:11" hidden="1">
      <c r="A168" s="1295"/>
      <c r="B168" s="1296"/>
      <c r="C168" s="1296"/>
      <c r="D168" s="1296"/>
      <c r="E168" s="1296"/>
      <c r="F168" s="1296"/>
      <c r="G168" s="1290"/>
      <c r="H168" s="1290"/>
      <c r="I168" s="1297"/>
      <c r="J168" s="1290"/>
      <c r="K168" s="1290"/>
    </row>
    <row r="169" spans="1:11" hidden="1">
      <c r="A169" s="1295"/>
      <c r="B169" s="1296"/>
      <c r="C169" s="1296"/>
      <c r="D169" s="1296"/>
      <c r="E169" s="1296"/>
      <c r="F169" s="1296"/>
      <c r="G169" s="1290"/>
      <c r="H169" s="1290"/>
      <c r="I169" s="1297"/>
      <c r="J169" s="1290"/>
      <c r="K169" s="1290"/>
    </row>
    <row r="170" spans="1:11" hidden="1">
      <c r="A170" s="1295"/>
      <c r="B170" s="1296"/>
      <c r="C170" s="1296"/>
      <c r="D170" s="1296"/>
      <c r="E170" s="1296"/>
      <c r="F170" s="1296"/>
      <c r="G170" s="1290"/>
      <c r="H170" s="1290"/>
      <c r="I170" s="1297"/>
      <c r="J170" s="1290"/>
      <c r="K170" s="1290"/>
    </row>
    <row r="171" spans="1:11" hidden="1">
      <c r="A171" s="1295"/>
      <c r="B171" s="1296"/>
      <c r="C171" s="1296"/>
      <c r="D171" s="1296"/>
      <c r="E171" s="1296"/>
      <c r="F171" s="1296"/>
      <c r="G171" s="1290"/>
      <c r="H171" s="1290"/>
      <c r="I171" s="1297"/>
      <c r="J171" s="1290"/>
      <c r="K171" s="1290"/>
    </row>
    <row r="172" spans="1:11" hidden="1">
      <c r="A172" s="1295"/>
      <c r="B172" s="1296"/>
      <c r="C172" s="1296"/>
      <c r="D172" s="1296"/>
      <c r="E172" s="1296"/>
      <c r="F172" s="1296"/>
      <c r="G172" s="1290"/>
      <c r="H172" s="1290"/>
      <c r="I172" s="1297"/>
      <c r="J172" s="1290"/>
      <c r="K172" s="1290"/>
    </row>
    <row r="173" spans="1:11" hidden="1">
      <c r="A173" s="1295"/>
      <c r="B173" s="1296"/>
      <c r="C173" s="1296"/>
      <c r="D173" s="1296"/>
      <c r="E173" s="1296"/>
      <c r="F173" s="1296"/>
      <c r="G173" s="1290"/>
      <c r="H173" s="1290"/>
      <c r="I173" s="1297"/>
      <c r="J173" s="1290"/>
      <c r="K173" s="1290"/>
    </row>
    <row r="174" spans="1:11" hidden="1">
      <c r="A174" s="1295"/>
      <c r="B174" s="1296"/>
      <c r="C174" s="1296"/>
      <c r="D174" s="1296"/>
      <c r="E174" s="1296"/>
      <c r="F174" s="1296"/>
      <c r="G174" s="1290"/>
      <c r="H174" s="1290"/>
      <c r="I174" s="1297"/>
      <c r="J174" s="1290"/>
      <c r="K174" s="1290"/>
    </row>
    <row r="175" spans="1:11" hidden="1">
      <c r="A175" s="1295"/>
      <c r="B175" s="1296"/>
      <c r="C175" s="1296"/>
      <c r="D175" s="1296"/>
      <c r="E175" s="1296"/>
      <c r="F175" s="1296"/>
      <c r="G175" s="1290"/>
      <c r="H175" s="1290"/>
      <c r="I175" s="1297"/>
      <c r="J175" s="1290"/>
      <c r="K175" s="1290"/>
    </row>
    <row r="176" spans="1:11" hidden="1">
      <c r="A176" s="1295"/>
      <c r="B176" s="1296"/>
      <c r="C176" s="1296"/>
      <c r="D176" s="1296"/>
      <c r="E176" s="1296"/>
      <c r="F176" s="1296"/>
      <c r="G176" s="1290"/>
      <c r="H176" s="1290"/>
      <c r="I176" s="1297"/>
      <c r="J176" s="1290"/>
      <c r="K176" s="1290"/>
    </row>
    <row r="177" spans="1:11" hidden="1">
      <c r="A177" s="1295"/>
      <c r="B177" s="1296"/>
      <c r="C177" s="1296"/>
      <c r="D177" s="1296"/>
      <c r="E177" s="1296"/>
      <c r="F177" s="1296"/>
      <c r="G177" s="1290"/>
      <c r="H177" s="1290"/>
      <c r="I177" s="1297"/>
      <c r="J177" s="1290"/>
      <c r="K177" s="1290"/>
    </row>
    <row r="178" spans="1:11" hidden="1">
      <c r="A178" s="1295"/>
      <c r="B178" s="1296"/>
      <c r="C178" s="1296"/>
      <c r="D178" s="1296"/>
      <c r="E178" s="1296"/>
      <c r="F178" s="1296"/>
      <c r="G178" s="1290"/>
      <c r="H178" s="1290"/>
      <c r="I178" s="1297"/>
      <c r="J178" s="1290"/>
      <c r="K178" s="1290"/>
    </row>
    <row r="179" spans="1:11" hidden="1">
      <c r="A179" s="1295"/>
      <c r="B179" s="1296"/>
      <c r="C179" s="1296"/>
      <c r="D179" s="1296"/>
      <c r="E179" s="1296"/>
      <c r="F179" s="1296"/>
      <c r="G179" s="1290"/>
      <c r="H179" s="1290"/>
      <c r="I179" s="1297"/>
      <c r="J179" s="1290"/>
      <c r="K179" s="1290"/>
    </row>
    <row r="180" spans="1:11" hidden="1">
      <c r="A180" s="1295"/>
      <c r="B180" s="1296"/>
      <c r="C180" s="1296"/>
      <c r="D180" s="1296"/>
      <c r="E180" s="1296"/>
      <c r="F180" s="1296"/>
      <c r="G180" s="1290"/>
      <c r="H180" s="1290"/>
      <c r="I180" s="1297"/>
      <c r="J180" s="1290"/>
      <c r="K180" s="1290"/>
    </row>
    <row r="181" spans="1:11" hidden="1">
      <c r="A181" s="1295"/>
      <c r="B181" s="1296"/>
      <c r="C181" s="1296"/>
      <c r="D181" s="1296"/>
      <c r="E181" s="1296"/>
      <c r="F181" s="1296"/>
      <c r="G181" s="1290"/>
      <c r="H181" s="1290"/>
      <c r="I181" s="1297"/>
      <c r="J181" s="1290"/>
      <c r="K181" s="1290"/>
    </row>
    <row r="182" spans="1:11" hidden="1">
      <c r="A182" s="1295"/>
      <c r="B182" s="1296"/>
      <c r="C182" s="1296"/>
      <c r="D182" s="1296"/>
      <c r="E182" s="1296"/>
      <c r="F182" s="1296"/>
      <c r="G182" s="1290"/>
      <c r="H182" s="1290"/>
      <c r="I182" s="1297"/>
      <c r="J182" s="1290"/>
      <c r="K182" s="1290"/>
    </row>
    <row r="183" spans="1:11" hidden="1">
      <c r="A183" s="1295"/>
      <c r="B183" s="1296"/>
      <c r="C183" s="1296"/>
      <c r="D183" s="1296"/>
      <c r="E183" s="1296"/>
      <c r="F183" s="1296"/>
      <c r="G183" s="1290"/>
      <c r="H183" s="1290"/>
      <c r="I183" s="1297"/>
      <c r="J183" s="1290"/>
      <c r="K183" s="1290"/>
    </row>
    <row r="184" spans="1:11" hidden="1">
      <c r="A184" s="1295"/>
      <c r="B184" s="1296"/>
      <c r="C184" s="1296"/>
      <c r="D184" s="1296"/>
      <c r="E184" s="1296"/>
      <c r="F184" s="1296"/>
      <c r="G184" s="1290"/>
      <c r="H184" s="1290"/>
      <c r="I184" s="1297"/>
      <c r="J184" s="1290"/>
      <c r="K184" s="1290"/>
    </row>
    <row r="185" spans="1:11" hidden="1">
      <c r="A185" s="1295"/>
      <c r="B185" s="1296"/>
      <c r="C185" s="1296"/>
      <c r="D185" s="1296"/>
      <c r="E185" s="1296"/>
      <c r="F185" s="1296"/>
      <c r="G185" s="1290"/>
      <c r="H185" s="1290"/>
      <c r="I185" s="1297"/>
      <c r="J185" s="1290"/>
      <c r="K185" s="1290"/>
    </row>
    <row r="186" spans="1:11">
      <c r="A186" s="1295"/>
      <c r="B186" s="1296"/>
      <c r="C186" s="1296"/>
      <c r="D186" s="1296"/>
      <c r="E186" s="1296">
        <f>G169</f>
        <v>0</v>
      </c>
      <c r="F186" s="1296"/>
      <c r="G186" s="1290"/>
      <c r="H186" s="1290"/>
      <c r="I186" s="1297"/>
      <c r="J186" s="1290"/>
      <c r="K186" s="1290"/>
    </row>
    <row r="187" spans="1:11">
      <c r="A187" s="1295"/>
      <c r="B187" s="1296"/>
      <c r="C187" s="1296"/>
      <c r="D187" s="1296"/>
      <c r="E187" s="1296">
        <f>Extranjeros!I169</f>
        <v>2086399.8</v>
      </c>
      <c r="F187" s="1296"/>
      <c r="G187" s="1290"/>
      <c r="H187" s="1290"/>
      <c r="I187" s="1297"/>
      <c r="J187" s="1290"/>
      <c r="K187" s="1290"/>
    </row>
    <row r="188" spans="1:11">
      <c r="A188" s="1295"/>
      <c r="B188" s="1296"/>
      <c r="C188" s="1296"/>
      <c r="D188" s="1296"/>
      <c r="E188" s="1296"/>
      <c r="F188" s="1296"/>
      <c r="G188" s="1290"/>
      <c r="H188" s="1290"/>
      <c r="I188" s="1297"/>
      <c r="J188" s="1290"/>
      <c r="K188" s="1290"/>
    </row>
    <row r="189" spans="1:11">
      <c r="A189" s="1295"/>
      <c r="B189" s="1296"/>
      <c r="C189" s="1296"/>
      <c r="D189" s="1296"/>
      <c r="E189" s="1296"/>
      <c r="F189" s="1296"/>
      <c r="G189" s="1290"/>
      <c r="H189" s="1290"/>
      <c r="I189" s="1297"/>
      <c r="J189" s="1290"/>
      <c r="K189" s="1290"/>
    </row>
    <row r="190" spans="1:11">
      <c r="A190" s="1295"/>
      <c r="B190" s="1296"/>
      <c r="C190" s="1296">
        <f>D169</f>
        <v>0</v>
      </c>
      <c r="D190" s="1296"/>
      <c r="E190" s="1296"/>
      <c r="F190" s="1296"/>
      <c r="G190" s="1290"/>
      <c r="H190" s="1290"/>
      <c r="I190" s="1297"/>
      <c r="J190" s="1290"/>
      <c r="K190" s="1290"/>
    </row>
    <row r="191" spans="1:11">
      <c r="C191" s="950">
        <f>F169</f>
        <v>0</v>
      </c>
    </row>
  </sheetData>
  <mergeCells count="6">
    <mergeCell ref="A69:E69"/>
    <mergeCell ref="A2:E2"/>
    <mergeCell ref="B4:B5"/>
    <mergeCell ref="C4:C5"/>
    <mergeCell ref="D4:D5"/>
    <mergeCell ref="E4:E5"/>
  </mergeCells>
  <phoneticPr fontId="101" type="noConversion"/>
  <printOptions horizontalCentered="1" verticalCentered="1"/>
  <pageMargins left="0" right="0" top="0.19685039370078741" bottom="0.59055118110236227" header="0" footer="0"/>
  <pageSetup paperSize="9" scale="93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S400"/>
  <sheetViews>
    <sheetView showGridLines="0" zoomScaleNormal="100" workbookViewId="0">
      <selection sqref="A1:F1"/>
    </sheetView>
  </sheetViews>
  <sheetFormatPr baseColWidth="10" defaultColWidth="11.54296875" defaultRowHeight="12.5"/>
  <cols>
    <col min="1" max="1" width="18.1796875" style="950" customWidth="1"/>
    <col min="2" max="2" width="12.81640625" style="131" customWidth="1"/>
    <col min="3" max="3" width="16.453125" style="131" customWidth="1"/>
    <col min="4" max="4" width="13.453125" style="131" customWidth="1"/>
    <col min="5" max="5" width="19.453125" style="131" customWidth="1"/>
    <col min="6" max="6" width="14.1796875" style="131" customWidth="1"/>
    <col min="7" max="7" width="11.54296875" hidden="1" customWidth="1"/>
    <col min="8" max="8" width="11.81640625" style="1016" hidden="1" customWidth="1"/>
    <col min="9" max="9" width="11.81640625" style="727" hidden="1" customWidth="1"/>
    <col min="10" max="10" width="1.453125" hidden="1" customWidth="1"/>
    <col min="11" max="12" width="11.453125" style="1017" hidden="1" customWidth="1"/>
    <col min="13" max="13" width="13.54296875" style="1017" hidden="1" customWidth="1"/>
    <col min="14" max="19" width="11.54296875" hidden="1" customWidth="1"/>
    <col min="20" max="23" width="0" hidden="1" customWidth="1"/>
  </cols>
  <sheetData>
    <row r="1" spans="1:19" ht="15" customHeight="1">
      <c r="A1" s="1522" t="str">
        <f>'Provincias y CCAA'!$A$60</f>
        <v>AFILIACIÓN POR PROVINCIAS Y CC.AA. ABRIL 2020</v>
      </c>
      <c r="B1" s="1523"/>
      <c r="C1" s="1523"/>
      <c r="D1" s="1523"/>
      <c r="E1" s="1523"/>
      <c r="F1" s="1523"/>
    </row>
    <row r="2" spans="1:19" s="642" customFormat="1" ht="15.75" customHeight="1">
      <c r="A2" s="1018" t="s">
        <v>418</v>
      </c>
      <c r="B2" s="1019"/>
      <c r="C2" s="1019"/>
      <c r="D2" s="1019"/>
      <c r="E2" s="1019"/>
      <c r="F2" s="1019"/>
      <c r="G2" s="989"/>
      <c r="H2" s="1020"/>
      <c r="I2" s="1021"/>
      <c r="K2" s="1022"/>
      <c r="L2" s="1022"/>
      <c r="M2" s="1022"/>
    </row>
    <row r="3" spans="1:19" ht="21.25" customHeight="1">
      <c r="A3" s="1023"/>
      <c r="B3" s="1524" t="str">
        <f>'Reg1 (2)'!$B$6</f>
        <v>ABRIL
2020</v>
      </c>
      <c r="C3" s="1526" t="s">
        <v>419</v>
      </c>
      <c r="D3" s="1527"/>
      <c r="E3" s="1526" t="s">
        <v>246</v>
      </c>
      <c r="F3" s="1527"/>
      <c r="H3" s="1516">
        <v>43891</v>
      </c>
      <c r="I3" s="1516">
        <v>43525</v>
      </c>
      <c r="M3" s="1518" t="s">
        <v>420</v>
      </c>
    </row>
    <row r="4" spans="1:19" ht="17.5" customHeight="1" thickBot="1">
      <c r="A4" s="1024"/>
      <c r="B4" s="1525"/>
      <c r="C4" s="1025" t="s">
        <v>109</v>
      </c>
      <c r="D4" s="1026" t="s">
        <v>110</v>
      </c>
      <c r="E4" s="1025" t="s">
        <v>109</v>
      </c>
      <c r="F4" s="1026" t="s">
        <v>110</v>
      </c>
      <c r="H4" s="1517"/>
      <c r="I4" s="1517"/>
      <c r="K4" s="1027"/>
      <c r="L4" s="1027"/>
      <c r="M4" s="1519"/>
      <c r="N4" s="411" t="s">
        <v>248</v>
      </c>
      <c r="P4" s="411" t="s">
        <v>249</v>
      </c>
    </row>
    <row r="5" spans="1:19" ht="13" customHeight="1">
      <c r="A5" s="1028" t="str">
        <f>'Provincias y CCAA'!A64</f>
        <v>Almería</v>
      </c>
      <c r="B5" s="1029">
        <f>'Provincias y CCAA'!F64</f>
        <v>288123.25</v>
      </c>
      <c r="C5" s="1030">
        <f>B5-H5</f>
        <v>-11948.289999999979</v>
      </c>
      <c r="D5" s="1031">
        <f>B5/H5-(1)</f>
        <v>-3.9818138034683259E-2</v>
      </c>
      <c r="E5" s="1030">
        <f>B5-I5</f>
        <v>-9841.2500000000582</v>
      </c>
      <c r="F5" s="1031">
        <f>B5/I5-(1)</f>
        <v>-3.3028263434066951E-2</v>
      </c>
      <c r="G5" s="1032" t="s">
        <v>421</v>
      </c>
      <c r="H5" s="1033">
        <v>300071.53999999998</v>
      </c>
      <c r="I5" s="1034">
        <f>'Provincias y CCAA'!F138</f>
        <v>297964.50000000006</v>
      </c>
      <c r="K5" s="1033">
        <f>B5-M5</f>
        <v>19838.25</v>
      </c>
      <c r="L5" s="1035">
        <f>B5/M5-1</f>
        <v>7.3944685688726475E-2</v>
      </c>
      <c r="M5" s="1036">
        <v>268285</v>
      </c>
      <c r="N5" s="1037">
        <v>3.0122016020377451E-3</v>
      </c>
      <c r="O5" s="1038">
        <f>N5-D5</f>
        <v>4.2830339636721004E-2</v>
      </c>
      <c r="P5" s="1037">
        <v>2.8160765423066669E-2</v>
      </c>
      <c r="Q5" s="1038">
        <f t="shared" ref="O5:Q67" si="0">P5-F5</f>
        <v>6.118902885713362E-2</v>
      </c>
    </row>
    <row r="6" spans="1:19" ht="13" customHeight="1">
      <c r="A6" s="1028" t="str">
        <f>'Provincias y CCAA'!A65</f>
        <v>Cádiz</v>
      </c>
      <c r="B6" s="1029">
        <f>'Provincias y CCAA'!F65</f>
        <v>347444.9</v>
      </c>
      <c r="C6" s="1030">
        <f t="shared" ref="C6:C66" si="1">B6-H6</f>
        <v>-16000.27999999997</v>
      </c>
      <c r="D6" s="1031">
        <f t="shared" ref="D6:D66" si="2">B6/H6-(1)</f>
        <v>-4.4023915793848123E-2</v>
      </c>
      <c r="E6" s="1030">
        <f t="shared" ref="E6:E66" si="3">B6-I6</f>
        <v>-28361.799999999988</v>
      </c>
      <c r="F6" s="1031">
        <f>B6/I6-(1)</f>
        <v>-7.5469117501098304E-2</v>
      </c>
      <c r="G6" s="1032" t="s">
        <v>422</v>
      </c>
      <c r="H6" s="1033">
        <v>363445.18</v>
      </c>
      <c r="I6" s="1034">
        <f>'Provincias y CCAA'!F139</f>
        <v>375806.7</v>
      </c>
      <c r="K6" s="1033">
        <f t="shared" ref="K6:K67" si="4">B6-M6</f>
        <v>-63584.099999999977</v>
      </c>
      <c r="L6" s="1035">
        <f t="shared" ref="L6:L67" si="5">B6/M6-1</f>
        <v>-0.15469492420242847</v>
      </c>
      <c r="M6" s="1036">
        <v>411029</v>
      </c>
      <c r="N6" s="1037">
        <v>7.5611132294215455E-3</v>
      </c>
      <c r="O6" s="1038">
        <f t="shared" si="0"/>
        <v>5.1585029023269668E-2</v>
      </c>
      <c r="P6" s="1037">
        <v>2.8015409217775566E-2</v>
      </c>
      <c r="Q6" s="1038">
        <f t="shared" si="0"/>
        <v>0.10348452671887387</v>
      </c>
    </row>
    <row r="7" spans="1:19" ht="13" customHeight="1">
      <c r="A7" s="1028" t="str">
        <f>'Provincias y CCAA'!A66</f>
        <v>Córdoba</v>
      </c>
      <c r="B7" s="1029">
        <f>'Provincias y CCAA'!F66</f>
        <v>277721.2</v>
      </c>
      <c r="C7" s="1030">
        <f t="shared" si="1"/>
        <v>-12265.570000000007</v>
      </c>
      <c r="D7" s="1031">
        <f t="shared" si="2"/>
        <v>-4.2296998583763012E-2</v>
      </c>
      <c r="E7" s="1030">
        <f t="shared" si="3"/>
        <v>-20864.799999999988</v>
      </c>
      <c r="F7" s="1031">
        <f>B7/I7-(1)</f>
        <v>-6.987869491536769E-2</v>
      </c>
      <c r="G7" s="1032" t="s">
        <v>423</v>
      </c>
      <c r="H7" s="1033">
        <v>289986.77</v>
      </c>
      <c r="I7" s="1034">
        <f>'Provincias y CCAA'!F140</f>
        <v>298586</v>
      </c>
      <c r="K7" s="1033">
        <f t="shared" si="4"/>
        <v>-31275.799999999988</v>
      </c>
      <c r="L7" s="1035">
        <f t="shared" si="5"/>
        <v>-0.10121716392068525</v>
      </c>
      <c r="M7" s="1036">
        <v>308997</v>
      </c>
      <c r="N7" s="1037">
        <v>-9.2876893144524519E-3</v>
      </c>
      <c r="O7" s="1038">
        <f t="shared" si="0"/>
        <v>3.3009309269310561E-2</v>
      </c>
      <c r="P7" s="1037">
        <v>-8.7900323462820618E-3</v>
      </c>
      <c r="Q7" s="1038">
        <f t="shared" si="0"/>
        <v>6.1088662569085628E-2</v>
      </c>
    </row>
    <row r="8" spans="1:19" ht="13" customHeight="1">
      <c r="A8" s="1028" t="str">
        <f>'Provincias y CCAA'!A67</f>
        <v>Granada</v>
      </c>
      <c r="B8" s="1029">
        <f>'Provincias y CCAA'!F67</f>
        <v>317091.20000000001</v>
      </c>
      <c r="C8" s="1030">
        <f t="shared" si="1"/>
        <v>-13075.339999999967</v>
      </c>
      <c r="D8" s="1031">
        <f t="shared" si="2"/>
        <v>-3.9602256485469334E-2</v>
      </c>
      <c r="E8" s="1030">
        <f t="shared" si="3"/>
        <v>-17879.599999999977</v>
      </c>
      <c r="F8" s="1031">
        <f>B8/I8-(1)</f>
        <v>-5.3376592825404412E-2</v>
      </c>
      <c r="G8" s="1032" t="s">
        <v>424</v>
      </c>
      <c r="H8" s="1033">
        <v>330166.53999999998</v>
      </c>
      <c r="I8" s="1034">
        <f>'Provincias y CCAA'!F141</f>
        <v>334970.8</v>
      </c>
      <c r="K8" s="1033">
        <f t="shared" si="4"/>
        <v>-26392.799999999988</v>
      </c>
      <c r="L8" s="1035">
        <f t="shared" si="5"/>
        <v>-7.6838513584329915E-2</v>
      </c>
      <c r="M8" s="1036">
        <v>343484</v>
      </c>
      <c r="N8" s="1037">
        <v>-4.7434079097091741E-3</v>
      </c>
      <c r="O8" s="1038">
        <f t="shared" si="0"/>
        <v>3.485884857576016E-2</v>
      </c>
      <c r="P8" s="1037">
        <v>2.0259791230146984E-2</v>
      </c>
      <c r="Q8" s="1038">
        <f t="shared" si="0"/>
        <v>7.3636384055551396E-2</v>
      </c>
    </row>
    <row r="9" spans="1:19" ht="13" customHeight="1">
      <c r="A9" s="1028" t="str">
        <f>'Provincias y CCAA'!A68</f>
        <v>Huelva</v>
      </c>
      <c r="B9" s="1029">
        <f>'Provincias y CCAA'!F68</f>
        <v>237586.40000000002</v>
      </c>
      <c r="C9" s="1030">
        <f t="shared" si="1"/>
        <v>-1301.0499999999884</v>
      </c>
      <c r="D9" s="1031">
        <f t="shared" si="2"/>
        <v>-5.4462886183430648E-3</v>
      </c>
      <c r="E9" s="1030">
        <f t="shared" si="3"/>
        <v>-14535.199999999953</v>
      </c>
      <c r="F9" s="1031">
        <f t="shared" ref="F9:F66" si="6">B9/I9-(1)</f>
        <v>-5.7651545920698433E-2</v>
      </c>
      <c r="G9" s="1032" t="s">
        <v>425</v>
      </c>
      <c r="H9" s="1033">
        <v>238887.45</v>
      </c>
      <c r="I9" s="1034">
        <f>'Provincias y CCAA'!F142</f>
        <v>252121.59999999998</v>
      </c>
      <c r="K9" s="1033">
        <f t="shared" si="4"/>
        <v>30782.400000000023</v>
      </c>
      <c r="L9" s="1035">
        <f t="shared" si="5"/>
        <v>0.14884818475464701</v>
      </c>
      <c r="M9" s="1036">
        <v>206804</v>
      </c>
      <c r="N9" s="1037">
        <v>8.8566343562031413E-2</v>
      </c>
      <c r="O9" s="1038">
        <f t="shared" si="0"/>
        <v>9.4012632180374478E-2</v>
      </c>
      <c r="P9" s="1037">
        <v>4.8574448809113102E-2</v>
      </c>
      <c r="Q9" s="1038">
        <f t="shared" si="0"/>
        <v>0.10622599472981153</v>
      </c>
    </row>
    <row r="10" spans="1:19" ht="13" customHeight="1">
      <c r="A10" s="1028" t="str">
        <f>'Provincias y CCAA'!A69</f>
        <v>Jaén</v>
      </c>
      <c r="B10" s="1029">
        <f>'Provincias y CCAA'!F69</f>
        <v>217051.2</v>
      </c>
      <c r="C10" s="1030">
        <f t="shared" si="1"/>
        <v>-9557.1999999999825</v>
      </c>
      <c r="D10" s="1031">
        <f t="shared" si="2"/>
        <v>-4.2174959092425413E-2</v>
      </c>
      <c r="E10" s="1030">
        <f t="shared" si="3"/>
        <v>-14921.399999999994</v>
      </c>
      <c r="F10" s="1031">
        <f t="shared" si="6"/>
        <v>-6.4323976193740084E-2</v>
      </c>
      <c r="G10" s="1032" t="s">
        <v>426</v>
      </c>
      <c r="H10" s="1033">
        <v>226608.4</v>
      </c>
      <c r="I10" s="1034">
        <f>'Provincias y CCAA'!F143</f>
        <v>231972.6</v>
      </c>
      <c r="K10" s="1033">
        <f t="shared" si="4"/>
        <v>-28031.799999999988</v>
      </c>
      <c r="L10" s="1035">
        <f t="shared" si="5"/>
        <v>-0.11437676215812598</v>
      </c>
      <c r="M10" s="1036">
        <v>245083</v>
      </c>
      <c r="N10" s="1037">
        <v>-8.2456539937333151E-2</v>
      </c>
      <c r="O10" s="1038">
        <f t="shared" si="0"/>
        <v>-4.0281580844907738E-2</v>
      </c>
      <c r="P10" s="1037">
        <v>-5.1150274494457082E-2</v>
      </c>
      <c r="Q10" s="1038">
        <f t="shared" si="0"/>
        <v>1.3173701699283002E-2</v>
      </c>
      <c r="R10">
        <v>269867.54545454553</v>
      </c>
      <c r="S10" s="967">
        <f>B10/R10-1</f>
        <v>-0.1957121052314218</v>
      </c>
    </row>
    <row r="11" spans="1:19" ht="13" customHeight="1">
      <c r="A11" s="1028" t="str">
        <f>'Provincias y CCAA'!A70</f>
        <v>Málaga</v>
      </c>
      <c r="B11" s="1029">
        <f>'Provincias y CCAA'!F70</f>
        <v>577253.15</v>
      </c>
      <c r="C11" s="1030">
        <f t="shared" si="1"/>
        <v>-29410.390000000014</v>
      </c>
      <c r="D11" s="1031">
        <f t="shared" si="2"/>
        <v>-4.8478914688032892E-2</v>
      </c>
      <c r="E11" s="1030">
        <f t="shared" si="3"/>
        <v>-46137.250000000116</v>
      </c>
      <c r="F11" s="1031">
        <f t="shared" si="6"/>
        <v>-7.4010202916182433E-2</v>
      </c>
      <c r="G11" s="1032" t="s">
        <v>427</v>
      </c>
      <c r="H11" s="1033">
        <v>606663.54</v>
      </c>
      <c r="I11" s="1034">
        <f>'Provincias y CCAA'!F144</f>
        <v>623390.40000000014</v>
      </c>
      <c r="K11" s="1033">
        <f t="shared" si="4"/>
        <v>-34813.849999999977</v>
      </c>
      <c r="L11" s="1035">
        <f t="shared" si="5"/>
        <v>-5.6879148851351258E-2</v>
      </c>
      <c r="M11" s="1036">
        <v>612067</v>
      </c>
      <c r="N11" s="1037">
        <v>6.9021189958315965E-3</v>
      </c>
      <c r="O11" s="1038">
        <f t="shared" si="0"/>
        <v>5.5381033683864489E-2</v>
      </c>
      <c r="P11" s="1037">
        <v>3.0931589002261006E-2</v>
      </c>
      <c r="Q11" s="1038">
        <f t="shared" si="0"/>
        <v>0.10494179191844344</v>
      </c>
    </row>
    <row r="12" spans="1:19" ht="13" customHeight="1">
      <c r="A12" s="1028" t="str">
        <f>'Provincias y CCAA'!A71</f>
        <v>Sevilla</v>
      </c>
      <c r="B12" s="1029">
        <f>'Provincias y CCAA'!F71</f>
        <v>699186.9</v>
      </c>
      <c r="C12" s="1030">
        <f t="shared" si="1"/>
        <v>-29701.189999999944</v>
      </c>
      <c r="D12" s="1031">
        <f t="shared" si="2"/>
        <v>-4.0748628503450957E-2</v>
      </c>
      <c r="E12" s="1030">
        <f t="shared" si="3"/>
        <v>-40371.099999998929</v>
      </c>
      <c r="F12" s="1031">
        <f t="shared" si="6"/>
        <v>-5.4588145892545237E-2</v>
      </c>
      <c r="G12" s="1032" t="s">
        <v>428</v>
      </c>
      <c r="H12" s="1033">
        <v>728888.09</v>
      </c>
      <c r="I12" s="1034">
        <f>'Provincias y CCAA'!F145</f>
        <v>739557.99999999895</v>
      </c>
      <c r="K12" s="1033">
        <f t="shared" si="4"/>
        <v>-63735.099999999977</v>
      </c>
      <c r="L12" s="1035">
        <f t="shared" si="5"/>
        <v>-8.3540781364281003E-2</v>
      </c>
      <c r="M12" s="1036">
        <v>762922</v>
      </c>
      <c r="N12" s="1037">
        <v>3.8094355257927148E-3</v>
      </c>
      <c r="O12" s="1038">
        <f t="shared" si="0"/>
        <v>4.4558064029243671E-2</v>
      </c>
      <c r="P12" s="1037">
        <v>2.242216775009287E-2</v>
      </c>
      <c r="Q12" s="1038">
        <f t="shared" si="0"/>
        <v>7.7010313642638106E-2</v>
      </c>
    </row>
    <row r="13" spans="1:19" ht="13" customHeight="1">
      <c r="A13" s="1039" t="str">
        <f>'Provincias y CCAA'!A72</f>
        <v>ANDALUCÍA</v>
      </c>
      <c r="B13" s="1040">
        <f>'Provincias y CCAA'!F72</f>
        <v>2961458.2</v>
      </c>
      <c r="C13" s="1041">
        <f t="shared" si="1"/>
        <v>-123259.33999999985</v>
      </c>
      <c r="D13" s="1042">
        <f t="shared" si="2"/>
        <v>-3.9958063713023129E-2</v>
      </c>
      <c r="E13" s="1041">
        <f t="shared" si="3"/>
        <v>-192912.39999999944</v>
      </c>
      <c r="F13" s="1042">
        <f t="shared" si="6"/>
        <v>-6.1157176648805822E-2</v>
      </c>
      <c r="G13" s="1043" t="s">
        <v>356</v>
      </c>
      <c r="H13" s="1044">
        <v>3084717.54</v>
      </c>
      <c r="I13" s="1045">
        <f>'Provincias y CCAA'!F146</f>
        <v>3154370.5999999996</v>
      </c>
      <c r="K13" s="1033">
        <f t="shared" si="4"/>
        <v>-197212.79999999981</v>
      </c>
      <c r="L13" s="1035">
        <f t="shared" si="5"/>
        <v>-6.2435372344888052E-2</v>
      </c>
      <c r="M13" s="503">
        <v>3158671</v>
      </c>
      <c r="N13" s="1037">
        <v>1.1455473910633174E-3</v>
      </c>
      <c r="O13" s="1038">
        <f t="shared" si="0"/>
        <v>4.1103611104086446E-2</v>
      </c>
      <c r="P13" s="1037">
        <v>1.7919632969594979E-2</v>
      </c>
      <c r="Q13" s="1038">
        <f t="shared" si="0"/>
        <v>7.9076809618400801E-2</v>
      </c>
    </row>
    <row r="14" spans="1:19" ht="13" customHeight="1">
      <c r="A14" s="1028" t="str">
        <f>'Provincias y CCAA'!A73</f>
        <v>Huesca</v>
      </c>
      <c r="B14" s="1029">
        <f>'Provincias y CCAA'!F73</f>
        <v>94375.15</v>
      </c>
      <c r="C14" s="1030">
        <f t="shared" si="1"/>
        <v>-2539.4800000000105</v>
      </c>
      <c r="D14" s="1031">
        <f t="shared" si="2"/>
        <v>-2.6203267762565985E-2</v>
      </c>
      <c r="E14" s="1030">
        <f t="shared" si="3"/>
        <v>-2690.2999999999884</v>
      </c>
      <c r="F14" s="1031">
        <f t="shared" si="6"/>
        <v>-2.7716350153427327E-2</v>
      </c>
      <c r="G14" s="1032" t="s">
        <v>429</v>
      </c>
      <c r="H14" s="1033">
        <v>96914.63</v>
      </c>
      <c r="I14" s="1034">
        <f>'Provincias y CCAA'!F147</f>
        <v>97065.449999999983</v>
      </c>
      <c r="K14" s="1033">
        <f t="shared" si="4"/>
        <v>-5477.8500000000058</v>
      </c>
      <c r="L14" s="1035">
        <f t="shared" si="5"/>
        <v>-5.4859142940122063E-2</v>
      </c>
      <c r="M14" s="1036">
        <v>99853</v>
      </c>
      <c r="N14" s="1037">
        <v>7.5804011694713402E-3</v>
      </c>
      <c r="O14" s="1038">
        <f t="shared" si="0"/>
        <v>3.3783668932037325E-2</v>
      </c>
      <c r="P14" s="1037">
        <v>2.9129641464136213E-2</v>
      </c>
      <c r="Q14" s="1038">
        <f t="shared" si="0"/>
        <v>5.684599161756354E-2</v>
      </c>
    </row>
    <row r="15" spans="1:19" ht="13" customHeight="1">
      <c r="A15" s="1028" t="str">
        <f>'Provincias y CCAA'!A74</f>
        <v>Teruel</v>
      </c>
      <c r="B15" s="1029">
        <f>'Provincias y CCAA'!F74</f>
        <v>53440.100000000006</v>
      </c>
      <c r="C15" s="1030">
        <f t="shared" si="1"/>
        <v>-1069.4899999999907</v>
      </c>
      <c r="D15" s="1031">
        <f t="shared" si="2"/>
        <v>-1.9620217286536068E-2</v>
      </c>
      <c r="E15" s="1030">
        <f t="shared" si="3"/>
        <v>-1402.7999999999956</v>
      </c>
      <c r="F15" s="1031">
        <f t="shared" si="6"/>
        <v>-2.5578516088682335E-2</v>
      </c>
      <c r="G15" s="1032" t="s">
        <v>430</v>
      </c>
      <c r="H15" s="1033">
        <v>54509.59</v>
      </c>
      <c r="I15" s="1034">
        <f>'Provincias y CCAA'!F148</f>
        <v>54842.9</v>
      </c>
      <c r="K15" s="1033">
        <f t="shared" si="4"/>
        <v>-6541.8999999999942</v>
      </c>
      <c r="L15" s="1035">
        <f t="shared" si="5"/>
        <v>-0.10906438598246126</v>
      </c>
      <c r="M15" s="1036">
        <v>59982</v>
      </c>
      <c r="N15" s="1037">
        <v>7.8954791461813834E-3</v>
      </c>
      <c r="O15" s="1038">
        <f t="shared" si="0"/>
        <v>2.7515696432717451E-2</v>
      </c>
      <c r="P15" s="1037">
        <v>1.0649961280437603E-2</v>
      </c>
      <c r="Q15" s="1038">
        <f t="shared" si="0"/>
        <v>3.6228477369119938E-2</v>
      </c>
    </row>
    <row r="16" spans="1:19" ht="13" customHeight="1">
      <c r="A16" s="1028" t="str">
        <f>'Provincias y CCAA'!A75</f>
        <v>Zaragoza</v>
      </c>
      <c r="B16" s="1029">
        <f>'Provincias y CCAA'!F75</f>
        <v>406660.80000000005</v>
      </c>
      <c r="C16" s="1030">
        <f t="shared" si="1"/>
        <v>-9789.8799999999464</v>
      </c>
      <c r="D16" s="1031">
        <f t="shared" si="2"/>
        <v>-2.3507897741936512E-2</v>
      </c>
      <c r="E16" s="1030">
        <f t="shared" si="3"/>
        <v>-13371.199999999837</v>
      </c>
      <c r="F16" s="1031">
        <f t="shared" si="6"/>
        <v>-3.1833765046472284E-2</v>
      </c>
      <c r="G16" s="1032" t="s">
        <v>431</v>
      </c>
      <c r="H16" s="1033">
        <v>416450.68</v>
      </c>
      <c r="I16" s="1034">
        <f>'Provincias y CCAA'!F149</f>
        <v>420031.99999999988</v>
      </c>
      <c r="K16" s="1033">
        <f t="shared" si="4"/>
        <v>-25514.199999999953</v>
      </c>
      <c r="L16" s="1035">
        <f t="shared" si="5"/>
        <v>-5.9036732804997882E-2</v>
      </c>
      <c r="M16" s="1036">
        <v>432175</v>
      </c>
      <c r="N16" s="1037">
        <v>4.1634368970921987E-3</v>
      </c>
      <c r="O16" s="1038">
        <f t="shared" si="0"/>
        <v>2.7671334639028711E-2</v>
      </c>
      <c r="P16" s="1037">
        <v>1.7867772693373807E-2</v>
      </c>
      <c r="Q16" s="1038">
        <f t="shared" si="0"/>
        <v>4.9701537739846091E-2</v>
      </c>
    </row>
    <row r="17" spans="1:17" ht="13" customHeight="1">
      <c r="A17" s="1039" t="str">
        <f>'Provincias y CCAA'!A76</f>
        <v>ARAGÓN</v>
      </c>
      <c r="B17" s="1040">
        <f>'Provincias y CCAA'!F76</f>
        <v>554476.05000000005</v>
      </c>
      <c r="C17" s="1041">
        <f t="shared" si="1"/>
        <v>-13398.849999999977</v>
      </c>
      <c r="D17" s="1042">
        <f t="shared" si="2"/>
        <v>-2.3594721302174104E-2</v>
      </c>
      <c r="E17" s="1041">
        <f t="shared" si="3"/>
        <v>-17464.299999999814</v>
      </c>
      <c r="F17" s="1042">
        <f t="shared" si="6"/>
        <v>-3.0535177313507966E-2</v>
      </c>
      <c r="G17" s="1043" t="s">
        <v>432</v>
      </c>
      <c r="H17" s="1044">
        <v>567874.9</v>
      </c>
      <c r="I17" s="1045">
        <f>'Provincias y CCAA'!F150</f>
        <v>571940.34999999986</v>
      </c>
      <c r="K17" s="1033">
        <f t="shared" si="4"/>
        <v>-37533.949999999953</v>
      </c>
      <c r="L17" s="1035">
        <f t="shared" si="5"/>
        <v>-6.3400871606898446E-2</v>
      </c>
      <c r="M17" s="503">
        <v>592010</v>
      </c>
      <c r="N17" s="1037">
        <v>5.1026109288014876E-3</v>
      </c>
      <c r="O17" s="1038">
        <f t="shared" si="0"/>
        <v>2.8697332230975592E-2</v>
      </c>
      <c r="P17" s="1037">
        <v>1.9094458215297427E-2</v>
      </c>
      <c r="Q17" s="1038">
        <f t="shared" si="0"/>
        <v>4.9629635528805394E-2</v>
      </c>
    </row>
    <row r="18" spans="1:17" ht="13" customHeight="1">
      <c r="A18" s="1039" t="str">
        <f>'Provincias y CCAA'!A77</f>
        <v>ASTURIAS</v>
      </c>
      <c r="B18" s="1040">
        <f>'Provincias y CCAA'!F77</f>
        <v>350996.85000000003</v>
      </c>
      <c r="C18" s="1041">
        <f t="shared" si="1"/>
        <v>-8528.5499999999884</v>
      </c>
      <c r="D18" s="1042">
        <f t="shared" si="2"/>
        <v>-2.372168976100153E-2</v>
      </c>
      <c r="E18" s="1041">
        <f t="shared" si="3"/>
        <v>-13439.199999999953</v>
      </c>
      <c r="F18" s="1042">
        <f t="shared" si="6"/>
        <v>-3.6876703059425475E-2</v>
      </c>
      <c r="G18" s="1043" t="s">
        <v>361</v>
      </c>
      <c r="H18" s="1044">
        <v>359525.4</v>
      </c>
      <c r="I18" s="1045">
        <f>'Provincias y CCAA'!F151</f>
        <v>364436.05</v>
      </c>
      <c r="K18" s="1033">
        <f t="shared" si="4"/>
        <v>-56646.149999999965</v>
      </c>
      <c r="L18" s="1035">
        <f t="shared" si="5"/>
        <v>-0.13896019311014773</v>
      </c>
      <c r="M18" s="503">
        <v>407643</v>
      </c>
      <c r="N18" s="1037">
        <v>1.0253153154808903E-3</v>
      </c>
      <c r="O18" s="1038">
        <f t="shared" si="0"/>
        <v>2.474700507648242E-2</v>
      </c>
      <c r="P18" s="1037">
        <v>9.0049700563934465E-3</v>
      </c>
      <c r="Q18" s="1038">
        <f t="shared" si="0"/>
        <v>4.5881673115818922E-2</v>
      </c>
    </row>
    <row r="19" spans="1:17" ht="13" customHeight="1">
      <c r="A19" s="1039" t="str">
        <f>'Provincias y CCAA'!A78</f>
        <v>ILLES BALEARS</v>
      </c>
      <c r="B19" s="1040">
        <f>'Provincias y CCAA'!F78</f>
        <v>460849.94999999995</v>
      </c>
      <c r="C19" s="1041">
        <f t="shared" si="1"/>
        <v>9154.3599999999278</v>
      </c>
      <c r="D19" s="1042">
        <f t="shared" si="2"/>
        <v>2.0266657905603891E-2</v>
      </c>
      <c r="E19" s="1041">
        <f t="shared" si="3"/>
        <v>-44090.549999999988</v>
      </c>
      <c r="F19" s="1042">
        <f t="shared" si="6"/>
        <v>-8.7318307800621997E-2</v>
      </c>
      <c r="G19" s="1043" t="s">
        <v>433</v>
      </c>
      <c r="H19" s="1044">
        <v>451695.59</v>
      </c>
      <c r="I19" s="1045">
        <f>'Provincias y CCAA'!F152</f>
        <v>504940.49999999994</v>
      </c>
      <c r="K19" s="1033">
        <f t="shared" si="4"/>
        <v>-51693.050000000047</v>
      </c>
      <c r="L19" s="1035">
        <f t="shared" si="5"/>
        <v>-0.10085602573832841</v>
      </c>
      <c r="M19" s="503">
        <v>512543</v>
      </c>
      <c r="N19" s="1037">
        <v>2.9496880323683694E-2</v>
      </c>
      <c r="O19" s="1038">
        <f t="shared" si="0"/>
        <v>9.2302224180798031E-3</v>
      </c>
      <c r="P19" s="1037">
        <v>1.8192812552662474E-2</v>
      </c>
      <c r="Q19" s="1038">
        <f t="shared" si="0"/>
        <v>0.10551112035328447</v>
      </c>
    </row>
    <row r="20" spans="1:17" ht="13" customHeight="1">
      <c r="A20" s="1028" t="str">
        <f>'Provincias y CCAA'!A79</f>
        <v>Las Palmas</v>
      </c>
      <c r="B20" s="1029">
        <f>'Provincias y CCAA'!F79</f>
        <v>401529.35000000003</v>
      </c>
      <c r="C20" s="1030">
        <f t="shared" si="1"/>
        <v>-20753.189999999944</v>
      </c>
      <c r="D20" s="1031">
        <f t="shared" si="2"/>
        <v>-4.9145271315266692E-2</v>
      </c>
      <c r="E20" s="1030">
        <f t="shared" si="3"/>
        <v>-26868.449999999953</v>
      </c>
      <c r="F20" s="1031">
        <f t="shared" si="6"/>
        <v>-6.2718459338493182E-2</v>
      </c>
      <c r="G20" s="1032" t="s">
        <v>434</v>
      </c>
      <c r="H20" s="1033">
        <v>422282.54</v>
      </c>
      <c r="I20" s="1034">
        <f>'Provincias y CCAA'!F153</f>
        <v>428397.8</v>
      </c>
      <c r="K20" s="1033">
        <f t="shared" si="4"/>
        <v>-18308.649999999965</v>
      </c>
      <c r="L20" s="1035">
        <f t="shared" si="5"/>
        <v>-4.3608844363778321E-2</v>
      </c>
      <c r="M20" s="1036">
        <v>419838</v>
      </c>
      <c r="N20" s="1037">
        <v>2.2077902869928057E-3</v>
      </c>
      <c r="O20" s="1038">
        <f t="shared" si="0"/>
        <v>5.1353061602259498E-2</v>
      </c>
      <c r="P20" s="1037">
        <v>1.5181418425629145E-2</v>
      </c>
      <c r="Q20" s="1038">
        <f t="shared" si="0"/>
        <v>7.7899877764122327E-2</v>
      </c>
    </row>
    <row r="21" spans="1:17" ht="13" customHeight="1">
      <c r="A21" s="1028" t="str">
        <f>'Provincias y CCAA'!A80</f>
        <v>S.C.Tenerife</v>
      </c>
      <c r="B21" s="1029">
        <f>'Provincias y CCAA'!F80</f>
        <v>357816.19999999995</v>
      </c>
      <c r="C21" s="1030">
        <f t="shared" si="1"/>
        <v>-18078.160000000033</v>
      </c>
      <c r="D21" s="1031">
        <f t="shared" si="2"/>
        <v>-4.8093725056156833E-2</v>
      </c>
      <c r="E21" s="1030">
        <f t="shared" si="3"/>
        <v>-23908</v>
      </c>
      <c r="F21" s="1031">
        <f t="shared" si="6"/>
        <v>-6.2631606798835393E-2</v>
      </c>
      <c r="G21" s="1032" t="s">
        <v>435</v>
      </c>
      <c r="H21" s="1033">
        <v>375894.36</v>
      </c>
      <c r="I21" s="1034">
        <f>'Provincias y CCAA'!F154</f>
        <v>381724.19999999995</v>
      </c>
      <c r="K21" s="1033">
        <f t="shared" si="4"/>
        <v>-19362.800000000047</v>
      </c>
      <c r="L21" s="1035">
        <f t="shared" si="5"/>
        <v>-5.1335837891293146E-2</v>
      </c>
      <c r="M21" s="1036">
        <v>377179</v>
      </c>
      <c r="N21" s="1037">
        <v>3.6126032215701986E-3</v>
      </c>
      <c r="O21" s="1038">
        <f t="shared" si="0"/>
        <v>5.1706328277727032E-2</v>
      </c>
      <c r="P21" s="1037">
        <v>2.0585483011976269E-2</v>
      </c>
      <c r="Q21" s="1038">
        <f t="shared" si="0"/>
        <v>8.3217089810811662E-2</v>
      </c>
    </row>
    <row r="22" spans="1:17" ht="13" customHeight="1">
      <c r="A22" s="1039" t="str">
        <f>'Provincias y CCAA'!A81</f>
        <v>CANARIAS</v>
      </c>
      <c r="B22" s="1040">
        <f>'Provincias y CCAA'!F81</f>
        <v>759345.55</v>
      </c>
      <c r="C22" s="1041">
        <f t="shared" si="1"/>
        <v>-38831.349999999977</v>
      </c>
      <c r="D22" s="1042">
        <f t="shared" si="2"/>
        <v>-4.8650054893846217E-2</v>
      </c>
      <c r="E22" s="1041">
        <f t="shared" si="3"/>
        <v>-50776.449999999953</v>
      </c>
      <c r="F22" s="1042">
        <f t="shared" si="6"/>
        <v>-6.2677534988557215E-2</v>
      </c>
      <c r="G22" s="1043" t="s">
        <v>365</v>
      </c>
      <c r="H22" s="1044">
        <v>798176.9</v>
      </c>
      <c r="I22" s="1045">
        <f>'Provincias y CCAA'!F155</f>
        <v>810122</v>
      </c>
      <c r="K22" s="1033">
        <f t="shared" si="4"/>
        <v>-37671.449999999953</v>
      </c>
      <c r="L22" s="1035">
        <f t="shared" si="5"/>
        <v>-4.7265553934232263E-2</v>
      </c>
      <c r="M22" s="503">
        <v>797017</v>
      </c>
      <c r="N22" s="1037">
        <v>2.8696736961126845E-3</v>
      </c>
      <c r="O22" s="1038">
        <f t="shared" si="0"/>
        <v>5.1519728589958902E-2</v>
      </c>
      <c r="P22" s="1037">
        <v>1.7722303617716761E-2</v>
      </c>
      <c r="Q22" s="1038">
        <f t="shared" si="0"/>
        <v>8.0399838606273977E-2</v>
      </c>
    </row>
    <row r="23" spans="1:17" ht="13" customHeight="1">
      <c r="A23" s="1039" t="str">
        <f>'Provincias y CCAA'!A82</f>
        <v>CANTABRIA</v>
      </c>
      <c r="B23" s="1040">
        <f>'Provincias y CCAA'!F82</f>
        <v>208356.2</v>
      </c>
      <c r="C23" s="1041">
        <f t="shared" si="1"/>
        <v>-5910.4799999999814</v>
      </c>
      <c r="D23" s="1042">
        <f t="shared" si="2"/>
        <v>-2.7584690256086342E-2</v>
      </c>
      <c r="E23" s="1041">
        <f t="shared" si="3"/>
        <v>-8280.1000000000058</v>
      </c>
      <c r="F23" s="1042">
        <f t="shared" si="6"/>
        <v>-3.8221203002451576E-2</v>
      </c>
      <c r="G23" s="1043" t="s">
        <v>366</v>
      </c>
      <c r="H23" s="1044">
        <v>214266.68</v>
      </c>
      <c r="I23" s="1045">
        <f>'Provincias y CCAA'!F156</f>
        <v>216636.30000000002</v>
      </c>
      <c r="K23" s="1033">
        <f t="shared" si="4"/>
        <v>-25902.799999999988</v>
      </c>
      <c r="L23" s="1035">
        <f t="shared" si="5"/>
        <v>-0.11057333976496098</v>
      </c>
      <c r="M23" s="503">
        <v>234259</v>
      </c>
      <c r="N23" s="1037">
        <v>4.7432887397487189E-3</v>
      </c>
      <c r="O23" s="1038">
        <f t="shared" si="0"/>
        <v>3.2327978995835061E-2</v>
      </c>
      <c r="P23" s="1037">
        <v>2.3690937945975099E-2</v>
      </c>
      <c r="Q23" s="1038">
        <f t="shared" si="0"/>
        <v>6.1912140948426675E-2</v>
      </c>
    </row>
    <row r="24" spans="1:17" ht="13" customHeight="1">
      <c r="A24" s="1028" t="str">
        <f>'Provincias y CCAA'!A83</f>
        <v>Ávila</v>
      </c>
      <c r="B24" s="1029">
        <f>'Provincias y CCAA'!F83</f>
        <v>51239.80000000001</v>
      </c>
      <c r="C24" s="1030">
        <f t="shared" si="1"/>
        <v>-1006.8799999999901</v>
      </c>
      <c r="D24" s="1031">
        <f t="shared" si="2"/>
        <v>-1.9271655155887246E-2</v>
      </c>
      <c r="E24" s="1030">
        <f t="shared" si="3"/>
        <v>-1790.7499999999927</v>
      </c>
      <c r="F24" s="1031">
        <f t="shared" si="6"/>
        <v>-3.3768271307764941E-2</v>
      </c>
      <c r="G24" s="1032" t="s">
        <v>436</v>
      </c>
      <c r="H24" s="1033">
        <v>52246.68</v>
      </c>
      <c r="I24" s="1034">
        <f>'Provincias y CCAA'!F157</f>
        <v>53030.55</v>
      </c>
      <c r="K24" s="1033">
        <f t="shared" si="4"/>
        <v>-9901.1999999999898</v>
      </c>
      <c r="L24" s="1035">
        <f t="shared" si="5"/>
        <v>-0.16194043277015402</v>
      </c>
      <c r="M24" s="1036">
        <v>61141</v>
      </c>
      <c r="N24" s="1037">
        <v>1.3771063492100666E-3</v>
      </c>
      <c r="O24" s="1038">
        <f t="shared" si="0"/>
        <v>2.0648761505097313E-2</v>
      </c>
      <c r="P24" s="1037">
        <v>1.0207942391027736E-2</v>
      </c>
      <c r="Q24" s="1038">
        <f t="shared" si="0"/>
        <v>4.3976213698792677E-2</v>
      </c>
    </row>
    <row r="25" spans="1:17" ht="13" customHeight="1">
      <c r="A25" s="1028" t="str">
        <f>'Provincias y CCAA'!A84</f>
        <v>Burgos</v>
      </c>
      <c r="B25" s="1029">
        <f>'Provincias y CCAA'!F84</f>
        <v>142141.29999999999</v>
      </c>
      <c r="C25" s="1030">
        <f t="shared" si="1"/>
        <v>-3698.4200000000128</v>
      </c>
      <c r="D25" s="1031">
        <f t="shared" si="2"/>
        <v>-2.5359483685240325E-2</v>
      </c>
      <c r="E25" s="1030">
        <f t="shared" si="3"/>
        <v>-5482.3500000000058</v>
      </c>
      <c r="F25" s="1031">
        <f t="shared" si="6"/>
        <v>-3.7137342153509945E-2</v>
      </c>
      <c r="G25" s="1032" t="s">
        <v>437</v>
      </c>
      <c r="H25" s="1033">
        <v>145839.72</v>
      </c>
      <c r="I25" s="1034">
        <f>'Provincias y CCAA'!F158</f>
        <v>147623.65</v>
      </c>
      <c r="K25" s="1033">
        <f t="shared" si="4"/>
        <v>-18311.700000000012</v>
      </c>
      <c r="L25" s="1035">
        <f t="shared" si="5"/>
        <v>-0.11412500856948771</v>
      </c>
      <c r="M25" s="1036">
        <v>160453</v>
      </c>
      <c r="N25" s="1037">
        <v>6.0983263189955395E-3</v>
      </c>
      <c r="O25" s="1038">
        <f t="shared" si="0"/>
        <v>3.1457810004235864E-2</v>
      </c>
      <c r="P25" s="1037">
        <v>4.8416955589871691E-3</v>
      </c>
      <c r="Q25" s="1038">
        <f t="shared" si="0"/>
        <v>4.1979037712497114E-2</v>
      </c>
    </row>
    <row r="26" spans="1:17" ht="13" customHeight="1">
      <c r="A26" s="1028" t="str">
        <f>'Provincias y CCAA'!A85</f>
        <v>León</v>
      </c>
      <c r="B26" s="1029">
        <f>'Provincias y CCAA'!F85</f>
        <v>152588.20000000001</v>
      </c>
      <c r="C26" s="1030">
        <f t="shared" si="1"/>
        <v>-3436.609999999986</v>
      </c>
      <c r="D26" s="1031">
        <f t="shared" si="2"/>
        <v>-2.202604829321686E-2</v>
      </c>
      <c r="E26" s="1030">
        <f t="shared" si="3"/>
        <v>-5136.5499999999884</v>
      </c>
      <c r="F26" s="1031">
        <f t="shared" si="6"/>
        <v>-3.2566543931754399E-2</v>
      </c>
      <c r="G26" s="1032" t="s">
        <v>438</v>
      </c>
      <c r="H26" s="1033">
        <v>156024.81</v>
      </c>
      <c r="I26" s="1034">
        <f>'Provincias y CCAA'!F159</f>
        <v>157724.75</v>
      </c>
      <c r="K26" s="1033">
        <f t="shared" si="4"/>
        <v>-27419.799999999988</v>
      </c>
      <c r="L26" s="1035">
        <f t="shared" si="5"/>
        <v>-0.15232545220212423</v>
      </c>
      <c r="M26" s="1036">
        <v>180008</v>
      </c>
      <c r="N26" s="1037">
        <v>1.9077207136453112E-3</v>
      </c>
      <c r="O26" s="1038">
        <f t="shared" si="0"/>
        <v>2.3933769006862171E-2</v>
      </c>
      <c r="P26" s="1037">
        <v>1.0804181247397793E-2</v>
      </c>
      <c r="Q26" s="1038">
        <f t="shared" si="0"/>
        <v>4.3370725179152192E-2</v>
      </c>
    </row>
    <row r="27" spans="1:17" ht="13" customHeight="1">
      <c r="A27" s="1028" t="str">
        <f>'Provincias y CCAA'!A86</f>
        <v>Palencia</v>
      </c>
      <c r="B27" s="1029">
        <f>'Provincias y CCAA'!F86</f>
        <v>61504.2</v>
      </c>
      <c r="C27" s="1030">
        <f t="shared" si="1"/>
        <v>-1517.9300000000003</v>
      </c>
      <c r="D27" s="1031">
        <f t="shared" si="2"/>
        <v>-2.4085666415908147E-2</v>
      </c>
      <c r="E27" s="1030">
        <f t="shared" si="3"/>
        <v>-2679.8999999999942</v>
      </c>
      <c r="F27" s="1031">
        <f t="shared" si="6"/>
        <v>-4.1753331432551E-2</v>
      </c>
      <c r="G27" s="1032" t="s">
        <v>439</v>
      </c>
      <c r="H27" s="1033">
        <v>63022.13</v>
      </c>
      <c r="I27" s="1034">
        <f>'Provincias y CCAA'!F160</f>
        <v>64184.099999999991</v>
      </c>
      <c r="K27" s="1033">
        <f t="shared" si="4"/>
        <v>-5605.8000000000029</v>
      </c>
      <c r="L27" s="1035">
        <f t="shared" si="5"/>
        <v>-8.3531515422440861E-2</v>
      </c>
      <c r="M27" s="1036">
        <v>67110</v>
      </c>
      <c r="N27" s="1037">
        <v>4.0748552961711315E-3</v>
      </c>
      <c r="O27" s="1038">
        <f t="shared" si="0"/>
        <v>2.8160521712079278E-2</v>
      </c>
      <c r="P27" s="1037">
        <v>5.6692053137417098E-3</v>
      </c>
      <c r="Q27" s="1038">
        <f t="shared" si="0"/>
        <v>4.7422536746292709E-2</v>
      </c>
    </row>
    <row r="28" spans="1:17" ht="13" customHeight="1">
      <c r="A28" s="1028" t="str">
        <f>'Provincias y CCAA'!A87</f>
        <v>Salamanca</v>
      </c>
      <c r="B28" s="1029">
        <f>'Provincias y CCAA'!F87</f>
        <v>115219.44999999998</v>
      </c>
      <c r="C28" s="1030">
        <f t="shared" si="1"/>
        <v>-3029.9500000000116</v>
      </c>
      <c r="D28" s="1031">
        <f t="shared" si="2"/>
        <v>-2.5623385826904932E-2</v>
      </c>
      <c r="E28" s="1030">
        <f t="shared" si="3"/>
        <v>-4415.9499999999971</v>
      </c>
      <c r="F28" s="1031">
        <f t="shared" si="6"/>
        <v>-3.6911733483567577E-2</v>
      </c>
      <c r="G28" s="1032" t="s">
        <v>440</v>
      </c>
      <c r="H28" s="1033">
        <v>118249.4</v>
      </c>
      <c r="I28" s="1034">
        <f>'Provincias y CCAA'!F161</f>
        <v>119635.39999999998</v>
      </c>
      <c r="K28" s="1033">
        <f t="shared" si="4"/>
        <v>-12635.550000000017</v>
      </c>
      <c r="L28" s="1035">
        <f t="shared" si="5"/>
        <v>-9.882718704782778E-2</v>
      </c>
      <c r="M28" s="1036">
        <v>127855</v>
      </c>
      <c r="N28" s="1037">
        <v>4.0517952229872645E-3</v>
      </c>
      <c r="O28" s="1038">
        <f t="shared" si="0"/>
        <v>2.9675181049892196E-2</v>
      </c>
      <c r="P28" s="1037">
        <v>9.1628409147417322E-3</v>
      </c>
      <c r="Q28" s="1038">
        <f t="shared" si="0"/>
        <v>4.6074574398309309E-2</v>
      </c>
    </row>
    <row r="29" spans="1:17" ht="13" customHeight="1">
      <c r="A29" s="1028" t="str">
        <f>'Provincias y CCAA'!A88</f>
        <v>Segovia</v>
      </c>
      <c r="B29" s="1029">
        <f>'Provincias y CCAA'!F88</f>
        <v>59503.649999999994</v>
      </c>
      <c r="C29" s="1030">
        <f t="shared" si="1"/>
        <v>-1036.6200000000026</v>
      </c>
      <c r="D29" s="1031">
        <f t="shared" si="2"/>
        <v>-1.7122817589019679E-2</v>
      </c>
      <c r="E29" s="1030">
        <f t="shared" si="3"/>
        <v>-1337.7500000000073</v>
      </c>
      <c r="F29" s="1031">
        <f t="shared" si="6"/>
        <v>-2.198749535678024E-2</v>
      </c>
      <c r="G29" s="1032" t="s">
        <v>441</v>
      </c>
      <c r="H29" s="1033">
        <v>60540.27</v>
      </c>
      <c r="I29" s="1034">
        <f>'Provincias y CCAA'!F162</f>
        <v>60841.4</v>
      </c>
      <c r="K29" s="1033">
        <f t="shared" si="4"/>
        <v>-5893.3500000000058</v>
      </c>
      <c r="L29" s="1035">
        <f t="shared" si="5"/>
        <v>-9.0116519106381077E-2</v>
      </c>
      <c r="M29" s="1036">
        <v>65397</v>
      </c>
      <c r="N29" s="1037">
        <v>5.8585932658059559E-3</v>
      </c>
      <c r="O29" s="1038">
        <f t="shared" si="0"/>
        <v>2.2981410854825635E-2</v>
      </c>
      <c r="P29" s="1037">
        <v>1.2747508142249897E-2</v>
      </c>
      <c r="Q29" s="1038">
        <f t="shared" si="0"/>
        <v>3.4735003499030137E-2</v>
      </c>
    </row>
    <row r="30" spans="1:17" ht="13" customHeight="1">
      <c r="A30" s="1028" t="str">
        <f>'Provincias y CCAA'!A89</f>
        <v>Soria</v>
      </c>
      <c r="B30" s="1029">
        <f>'Provincias y CCAA'!F89</f>
        <v>37996.449999999997</v>
      </c>
      <c r="C30" s="1030">
        <f t="shared" si="1"/>
        <v>-717.36000000000058</v>
      </c>
      <c r="D30" s="1031">
        <f t="shared" si="2"/>
        <v>-1.8529821787109046E-2</v>
      </c>
      <c r="E30" s="1030">
        <f t="shared" si="3"/>
        <v>-958.05000000001019</v>
      </c>
      <c r="F30" s="1031">
        <f t="shared" si="6"/>
        <v>-2.4594077706041939E-2</v>
      </c>
      <c r="G30" s="1032" t="s">
        <v>442</v>
      </c>
      <c r="H30" s="1033">
        <v>38713.81</v>
      </c>
      <c r="I30" s="1034">
        <f>'Provincias y CCAA'!F163</f>
        <v>38954.500000000007</v>
      </c>
      <c r="K30" s="1033">
        <f t="shared" si="4"/>
        <v>-1746.5500000000029</v>
      </c>
      <c r="L30" s="1035">
        <f t="shared" si="5"/>
        <v>-4.3946103716377749E-2</v>
      </c>
      <c r="M30" s="1036">
        <v>39743</v>
      </c>
      <c r="N30" s="1037">
        <v>7.3207249900135718E-3</v>
      </c>
      <c r="O30" s="1038">
        <f t="shared" si="0"/>
        <v>2.5850546777122618E-2</v>
      </c>
      <c r="P30" s="1037">
        <v>1.1953294763411337E-2</v>
      </c>
      <c r="Q30" s="1038">
        <f t="shared" si="0"/>
        <v>3.6547372469453276E-2</v>
      </c>
    </row>
    <row r="31" spans="1:17" ht="13" customHeight="1">
      <c r="A31" s="1028" t="str">
        <f>'Provincias y CCAA'!A90</f>
        <v>Valladolid</v>
      </c>
      <c r="B31" s="1029">
        <f>'Provincias y CCAA'!F90</f>
        <v>209245.05</v>
      </c>
      <c r="C31" s="1030">
        <f t="shared" si="1"/>
        <v>-5975.5400000000081</v>
      </c>
      <c r="D31" s="1031">
        <f t="shared" si="2"/>
        <v>-2.7764722696838717E-2</v>
      </c>
      <c r="E31" s="1030">
        <f t="shared" si="3"/>
        <v>-6636.3999999999942</v>
      </c>
      <c r="F31" s="1031">
        <f t="shared" si="6"/>
        <v>-3.0740946014583437E-2</v>
      </c>
      <c r="G31" s="1032" t="s">
        <v>443</v>
      </c>
      <c r="H31" s="1033">
        <v>215220.59</v>
      </c>
      <c r="I31" s="1034">
        <f>'Provincias y CCAA'!F164</f>
        <v>215881.44999999998</v>
      </c>
      <c r="K31" s="1033">
        <f t="shared" si="4"/>
        <v>-11383.950000000012</v>
      </c>
      <c r="L31" s="1035">
        <f t="shared" si="5"/>
        <v>-5.1597704744163364E-2</v>
      </c>
      <c r="M31" s="1036">
        <v>220629</v>
      </c>
      <c r="N31" s="1037">
        <v>1.5996141506648964E-3</v>
      </c>
      <c r="O31" s="1038">
        <f t="shared" si="0"/>
        <v>2.9364336847503614E-2</v>
      </c>
      <c r="P31" s="1037">
        <v>1.629329991070172E-2</v>
      </c>
      <c r="Q31" s="1038">
        <f t="shared" si="0"/>
        <v>4.7034245925285156E-2</v>
      </c>
    </row>
    <row r="32" spans="1:17" ht="13" customHeight="1">
      <c r="A32" s="1028" t="str">
        <f>'Provincias y CCAA'!A91</f>
        <v>Zamora</v>
      </c>
      <c r="B32" s="1029">
        <f>'Provincias y CCAA'!F91</f>
        <v>54977.450000000012</v>
      </c>
      <c r="C32" s="1030">
        <f t="shared" si="1"/>
        <v>-1162.7699999999895</v>
      </c>
      <c r="D32" s="1031">
        <f t="shared" si="2"/>
        <v>-2.0711888909590859E-2</v>
      </c>
      <c r="E32" s="1030">
        <f t="shared" si="3"/>
        <v>-2027.849999999984</v>
      </c>
      <c r="F32" s="1031">
        <f t="shared" si="6"/>
        <v>-3.5573008123805705E-2</v>
      </c>
      <c r="G32" s="1032" t="s">
        <v>444</v>
      </c>
      <c r="H32" s="1033">
        <v>56140.22</v>
      </c>
      <c r="I32" s="1034">
        <f>'Provincias y CCAA'!F165</f>
        <v>57005.299999999996</v>
      </c>
      <c r="K32" s="1033">
        <f t="shared" si="4"/>
        <v>-10249.549999999988</v>
      </c>
      <c r="L32" s="1035">
        <f t="shared" si="5"/>
        <v>-0.1571366152053596</v>
      </c>
      <c r="M32" s="1036">
        <v>65227</v>
      </c>
      <c r="N32" s="1037">
        <v>1.3886096671353876E-3</v>
      </c>
      <c r="O32" s="1038">
        <f t="shared" si="0"/>
        <v>2.2100498576726246E-2</v>
      </c>
      <c r="P32" s="1037">
        <v>3.9961473949268189E-4</v>
      </c>
      <c r="Q32" s="1038">
        <f t="shared" si="0"/>
        <v>3.5972622863298387E-2</v>
      </c>
    </row>
    <row r="33" spans="1:17" ht="13" customHeight="1">
      <c r="A33" s="1039" t="str">
        <f>'Provincias y CCAA'!A92</f>
        <v>CASTILLA-LEÓN</v>
      </c>
      <c r="B33" s="1040">
        <f>'Provincias y CCAA'!F92</f>
        <v>884415.55</v>
      </c>
      <c r="C33" s="1041">
        <f t="shared" si="1"/>
        <v>-21582.130000000005</v>
      </c>
      <c r="D33" s="1042">
        <f t="shared" si="2"/>
        <v>-2.3821396540441464E-2</v>
      </c>
      <c r="E33" s="1041">
        <f t="shared" si="3"/>
        <v>-30465.54999999993</v>
      </c>
      <c r="F33" s="1042">
        <f t="shared" si="6"/>
        <v>-3.3300010241767986E-2</v>
      </c>
      <c r="G33" s="1043" t="s">
        <v>445</v>
      </c>
      <c r="H33" s="1044">
        <v>905997.68</v>
      </c>
      <c r="I33" s="1045">
        <f>'Provincias y CCAA'!F166</f>
        <v>914881.1</v>
      </c>
      <c r="K33" s="1033">
        <f t="shared" si="4"/>
        <v>-103147.44999999995</v>
      </c>
      <c r="L33" s="1035">
        <f t="shared" si="5"/>
        <v>-0.10444645050492973</v>
      </c>
      <c r="M33" s="503">
        <v>987563</v>
      </c>
      <c r="N33" s="1037">
        <v>3.3658018611828489E-3</v>
      </c>
      <c r="O33" s="1038">
        <f t="shared" si="0"/>
        <v>2.7187198401624313E-2</v>
      </c>
      <c r="P33" s="1037">
        <v>1.0061044851940038E-2</v>
      </c>
      <c r="Q33" s="1038">
        <f t="shared" si="0"/>
        <v>4.3361055093708023E-2</v>
      </c>
    </row>
    <row r="34" spans="1:17" ht="13" customHeight="1">
      <c r="A34" s="1028" t="str">
        <f>'Provincias y CCAA'!A93</f>
        <v>Albacete</v>
      </c>
      <c r="B34" s="1029">
        <f>'Provincias y CCAA'!F93</f>
        <v>135108.80000000002</v>
      </c>
      <c r="C34" s="1030">
        <f t="shared" si="1"/>
        <v>-3135.1999999999825</v>
      </c>
      <c r="D34" s="1031">
        <f t="shared" si="2"/>
        <v>-2.2678741934550328E-2</v>
      </c>
      <c r="E34" s="1030">
        <f t="shared" si="3"/>
        <v>-2399.75</v>
      </c>
      <c r="F34" s="1031">
        <f t="shared" si="6"/>
        <v>-1.7451642097891407E-2</v>
      </c>
      <c r="G34" s="1032" t="s">
        <v>446</v>
      </c>
      <c r="H34" s="1033">
        <v>138244</v>
      </c>
      <c r="I34" s="1034">
        <f>'Provincias y CCAA'!F167</f>
        <v>137508.55000000002</v>
      </c>
      <c r="K34" s="1033">
        <f t="shared" si="4"/>
        <v>-12851.199999999983</v>
      </c>
      <c r="L34" s="1035">
        <f t="shared" si="5"/>
        <v>-8.6855907001892274E-2</v>
      </c>
      <c r="M34" s="1036">
        <v>147960</v>
      </c>
      <c r="N34" s="1037">
        <v>7.8026426648583058E-3</v>
      </c>
      <c r="O34" s="1038">
        <f t="shared" si="0"/>
        <v>3.0481384599408634E-2</v>
      </c>
      <c r="P34" s="1037">
        <v>2.2924586669392122E-2</v>
      </c>
      <c r="Q34" s="1038">
        <f t="shared" si="0"/>
        <v>4.0376228767283528E-2</v>
      </c>
    </row>
    <row r="35" spans="1:17" ht="13" customHeight="1">
      <c r="A35" s="1028" t="str">
        <f>'Provincias y CCAA'!A94</f>
        <v>Ciudad Real</v>
      </c>
      <c r="B35" s="1029">
        <f>'Provincias y CCAA'!F94</f>
        <v>157234.79999999999</v>
      </c>
      <c r="C35" s="1030">
        <f t="shared" si="1"/>
        <v>-5552.6500000000233</v>
      </c>
      <c r="D35" s="1031">
        <f t="shared" si="2"/>
        <v>-3.4109816205119103E-2</v>
      </c>
      <c r="E35" s="1030">
        <f t="shared" si="3"/>
        <v>-8919.4000000000233</v>
      </c>
      <c r="F35" s="1031">
        <f t="shared" si="6"/>
        <v>-5.3681459752446981E-2</v>
      </c>
      <c r="G35" s="1032" t="s">
        <v>447</v>
      </c>
      <c r="H35" s="1033">
        <v>162787.45000000001</v>
      </c>
      <c r="I35" s="1034">
        <f>'Provincias y CCAA'!F168</f>
        <v>166154.20000000001</v>
      </c>
      <c r="K35" s="1033">
        <f t="shared" si="4"/>
        <v>-26552.200000000012</v>
      </c>
      <c r="L35" s="1035">
        <f t="shared" si="5"/>
        <v>-0.14447267761049487</v>
      </c>
      <c r="M35" s="1036">
        <v>183787</v>
      </c>
      <c r="N35" s="1037">
        <v>5.1424196887461804E-4</v>
      </c>
      <c r="O35" s="1038">
        <f t="shared" si="0"/>
        <v>3.4624058173993721E-2</v>
      </c>
      <c r="P35" s="1037">
        <v>-8.3916964111815373E-3</v>
      </c>
      <c r="Q35" s="1038">
        <f t="shared" si="0"/>
        <v>4.5289763341265443E-2</v>
      </c>
    </row>
    <row r="36" spans="1:17" ht="13" customHeight="1">
      <c r="A36" s="1028" t="str">
        <f>'Provincias y CCAA'!A95</f>
        <v>Cuenca</v>
      </c>
      <c r="B36" s="1029">
        <f>'Provincias y CCAA'!F95</f>
        <v>74206</v>
      </c>
      <c r="C36" s="1030">
        <f t="shared" si="1"/>
        <v>-1547.8999999999942</v>
      </c>
      <c r="D36" s="1031">
        <f t="shared" si="2"/>
        <v>-2.0433271422329313E-2</v>
      </c>
      <c r="E36" s="1030">
        <f t="shared" si="3"/>
        <v>-1321.9000000000087</v>
      </c>
      <c r="F36" s="1031">
        <f t="shared" si="6"/>
        <v>-1.7502141592709575E-2</v>
      </c>
      <c r="G36" s="1032" t="s">
        <v>448</v>
      </c>
      <c r="H36" s="1033">
        <v>75753.899999999994</v>
      </c>
      <c r="I36" s="1034">
        <f>'Provincias y CCAA'!F169</f>
        <v>75527.900000000009</v>
      </c>
      <c r="K36" s="1033">
        <f t="shared" si="4"/>
        <v>-6304</v>
      </c>
      <c r="L36" s="1035">
        <f t="shared" si="5"/>
        <v>-7.8300832194758363E-2</v>
      </c>
      <c r="M36" s="1036">
        <v>80510</v>
      </c>
      <c r="N36" s="1037">
        <v>6.0255231303372181E-3</v>
      </c>
      <c r="O36" s="1038">
        <f t="shared" si="0"/>
        <v>2.6458794552666531E-2</v>
      </c>
      <c r="P36" s="1037">
        <v>1.4496766279220807E-2</v>
      </c>
      <c r="Q36" s="1038">
        <f t="shared" si="0"/>
        <v>3.1998907871930382E-2</v>
      </c>
    </row>
    <row r="37" spans="1:17" ht="13" customHeight="1">
      <c r="A37" s="1028" t="str">
        <f>'Provincias y CCAA'!A96</f>
        <v>Guadalajara</v>
      </c>
      <c r="B37" s="1029">
        <f>'Provincias y CCAA'!F96</f>
        <v>87336.150000000009</v>
      </c>
      <c r="C37" s="1030">
        <f t="shared" si="1"/>
        <v>-2560.2999999999884</v>
      </c>
      <c r="D37" s="1031">
        <f t="shared" si="2"/>
        <v>-2.8480546228466075E-2</v>
      </c>
      <c r="E37" s="1030">
        <f t="shared" si="3"/>
        <v>-4073.5999999999913</v>
      </c>
      <c r="F37" s="1031">
        <f t="shared" si="6"/>
        <v>-4.4564173952997277E-2</v>
      </c>
      <c r="G37" s="1032" t="s">
        <v>449</v>
      </c>
      <c r="H37" s="1033">
        <v>89896.45</v>
      </c>
      <c r="I37" s="1034">
        <f>'Provincias y CCAA'!F170</f>
        <v>91409.75</v>
      </c>
      <c r="K37" s="1033">
        <f t="shared" si="4"/>
        <v>-4694.8499999999913</v>
      </c>
      <c r="L37" s="1035">
        <f t="shared" si="5"/>
        <v>-5.1013788832023899E-2</v>
      </c>
      <c r="M37" s="1036">
        <v>92031</v>
      </c>
      <c r="N37" s="1037">
        <v>-1.3288798215918218E-2</v>
      </c>
      <c r="O37" s="1038">
        <f t="shared" si="0"/>
        <v>1.5191748012547857E-2</v>
      </c>
      <c r="P37" s="1037">
        <v>1.3006176504863909E-2</v>
      </c>
      <c r="Q37" s="1038">
        <f t="shared" si="0"/>
        <v>5.7570350457861186E-2</v>
      </c>
    </row>
    <row r="38" spans="1:17" ht="13" customHeight="1">
      <c r="A38" s="1028" t="str">
        <f>'Provincias y CCAA'!A97</f>
        <v>Toledo</v>
      </c>
      <c r="B38" s="1029">
        <f>'Provincias y CCAA'!F97</f>
        <v>220351.4</v>
      </c>
      <c r="C38" s="1030">
        <f t="shared" si="1"/>
        <v>-7012.6900000000023</v>
      </c>
      <c r="D38" s="1031">
        <f t="shared" si="2"/>
        <v>-3.0843437061674916E-2</v>
      </c>
      <c r="E38" s="1030">
        <f t="shared" si="3"/>
        <v>-7468.3499999999767</v>
      </c>
      <c r="F38" s="1031">
        <f t="shared" si="6"/>
        <v>-3.27818373955725E-2</v>
      </c>
      <c r="G38" s="1032" t="s">
        <v>450</v>
      </c>
      <c r="H38" s="1033">
        <v>227364.09</v>
      </c>
      <c r="I38" s="1034">
        <f>'Provincias y CCAA'!F171</f>
        <v>227819.74999999997</v>
      </c>
      <c r="K38" s="1033">
        <f t="shared" si="4"/>
        <v>-41594.600000000006</v>
      </c>
      <c r="L38" s="1035">
        <f t="shared" si="5"/>
        <v>-0.15879074313026353</v>
      </c>
      <c r="M38" s="1036">
        <v>261946</v>
      </c>
      <c r="N38" s="1037">
        <v>4.319324353164733E-3</v>
      </c>
      <c r="O38" s="1038">
        <f t="shared" si="0"/>
        <v>3.5162761414839649E-2</v>
      </c>
      <c r="P38" s="1037">
        <v>9.0737398088096555E-3</v>
      </c>
      <c r="Q38" s="1038">
        <f t="shared" si="0"/>
        <v>4.1855577204382155E-2</v>
      </c>
    </row>
    <row r="39" spans="1:17" ht="13" customHeight="1">
      <c r="A39" s="1039" t="str">
        <f>'Provincias y CCAA'!A98</f>
        <v>CAST.-LA MANCHA</v>
      </c>
      <c r="B39" s="1040">
        <f>'Provincias y CCAA'!F98</f>
        <v>674237.15</v>
      </c>
      <c r="C39" s="1041">
        <f t="shared" si="1"/>
        <v>-19808.75</v>
      </c>
      <c r="D39" s="1042">
        <f t="shared" si="2"/>
        <v>-2.8540979782461062E-2</v>
      </c>
      <c r="E39" s="1041">
        <f t="shared" si="3"/>
        <v>-24183</v>
      </c>
      <c r="F39" s="1042">
        <f t="shared" si="6"/>
        <v>-3.4625289662676528E-2</v>
      </c>
      <c r="G39" s="1043" t="s">
        <v>451</v>
      </c>
      <c r="H39" s="1044">
        <v>694045.9</v>
      </c>
      <c r="I39" s="1045">
        <f>'Provincias y CCAA'!F172</f>
        <v>698420.15</v>
      </c>
      <c r="K39" s="1033">
        <f t="shared" si="4"/>
        <v>-91996.849999999977</v>
      </c>
      <c r="L39" s="1035">
        <f t="shared" si="5"/>
        <v>-0.12006364896363253</v>
      </c>
      <c r="M39" s="503">
        <v>766234</v>
      </c>
      <c r="N39" s="1037">
        <v>1.9781257671236396E-3</v>
      </c>
      <c r="O39" s="1038">
        <f t="shared" si="0"/>
        <v>3.0519105549584702E-2</v>
      </c>
      <c r="P39" s="1037">
        <v>8.6918183626076839E-3</v>
      </c>
      <c r="Q39" s="1038">
        <f t="shared" si="0"/>
        <v>4.3317108025284212E-2</v>
      </c>
    </row>
    <row r="40" spans="1:17" ht="13" customHeight="1">
      <c r="A40" s="1028" t="str">
        <f>'Provincias y CCAA'!A99</f>
        <v>Barcelona</v>
      </c>
      <c r="B40" s="1029">
        <f>'Provincias y CCAA'!F99</f>
        <v>2530264.7000000002</v>
      </c>
      <c r="C40" s="1030">
        <f t="shared" si="1"/>
        <v>-68105.159999999683</v>
      </c>
      <c r="D40" s="1031">
        <f t="shared" si="2"/>
        <v>-2.6210725827923387E-2</v>
      </c>
      <c r="E40" s="1030">
        <f t="shared" si="3"/>
        <v>-88568.200000000186</v>
      </c>
      <c r="F40" s="1031">
        <f t="shared" si="6"/>
        <v>-3.3819721754679399E-2</v>
      </c>
      <c r="G40" s="1032" t="s">
        <v>452</v>
      </c>
      <c r="H40" s="1033">
        <v>2598369.86</v>
      </c>
      <c r="I40" s="1034">
        <f>'Provincias y CCAA'!F173</f>
        <v>2618832.9000000004</v>
      </c>
      <c r="K40" s="1033">
        <f t="shared" si="4"/>
        <v>-57937.299999999814</v>
      </c>
      <c r="L40" s="1035">
        <f t="shared" si="5"/>
        <v>-2.2385153863570095E-2</v>
      </c>
      <c r="M40" s="1036">
        <v>2588202</v>
      </c>
      <c r="N40" s="1037">
        <v>5.4700075721356711E-3</v>
      </c>
      <c r="O40" s="1038">
        <f t="shared" si="0"/>
        <v>3.1680733400059058E-2</v>
      </c>
      <c r="P40" s="1037">
        <v>1.564604028994987E-2</v>
      </c>
      <c r="Q40" s="1038">
        <f t="shared" si="0"/>
        <v>4.9465762044629269E-2</v>
      </c>
    </row>
    <row r="41" spans="1:17" ht="13" customHeight="1">
      <c r="A41" s="1028" t="str">
        <f>'Provincias y CCAA'!A100</f>
        <v>Girona</v>
      </c>
      <c r="B41" s="1029">
        <f>'Provincias y CCAA'!F100</f>
        <v>305669.25000000006</v>
      </c>
      <c r="C41" s="1030">
        <f t="shared" si="1"/>
        <v>-9610.4699999999139</v>
      </c>
      <c r="D41" s="1031">
        <f t="shared" si="2"/>
        <v>-3.0482360235539185E-2</v>
      </c>
      <c r="E41" s="1030">
        <f t="shared" si="3"/>
        <v>-22213.399999999907</v>
      </c>
      <c r="F41" s="1031">
        <f t="shared" si="6"/>
        <v>-6.7748018993990411E-2</v>
      </c>
      <c r="G41" s="1032" t="s">
        <v>453</v>
      </c>
      <c r="H41" s="1033">
        <v>315279.71999999997</v>
      </c>
      <c r="I41" s="1034">
        <f>'Provincias y CCAA'!F174</f>
        <v>327882.64999999997</v>
      </c>
      <c r="K41" s="1033">
        <f t="shared" si="4"/>
        <v>-44933.749999999942</v>
      </c>
      <c r="L41" s="1035">
        <f t="shared" si="5"/>
        <v>-0.12816133917850092</v>
      </c>
      <c r="M41" s="1036">
        <v>350603</v>
      </c>
      <c r="N41" s="1037">
        <v>1.0300775565990739E-2</v>
      </c>
      <c r="O41" s="1038">
        <f t="shared" si="0"/>
        <v>4.0783135801529924E-2</v>
      </c>
      <c r="P41" s="1037">
        <v>1.8951078708468128E-2</v>
      </c>
      <c r="Q41" s="1038">
        <f t="shared" si="0"/>
        <v>8.6699097702458539E-2</v>
      </c>
    </row>
    <row r="42" spans="1:17" ht="13" customHeight="1">
      <c r="A42" s="1028" t="str">
        <f>'Provincias y CCAA'!A101</f>
        <v>Lleida</v>
      </c>
      <c r="B42" s="1029">
        <f>'Provincias y CCAA'!F101</f>
        <v>181938.75</v>
      </c>
      <c r="C42" s="1030">
        <f t="shared" si="1"/>
        <v>-4492.9700000000012</v>
      </c>
      <c r="D42" s="1031">
        <f t="shared" si="2"/>
        <v>-2.4099815203120989E-2</v>
      </c>
      <c r="E42" s="1030">
        <f t="shared" si="3"/>
        <v>-4163.5000000000291</v>
      </c>
      <c r="F42" s="1031">
        <f t="shared" si="6"/>
        <v>-2.2372109955683173E-2</v>
      </c>
      <c r="G42" s="1032" t="s">
        <v>454</v>
      </c>
      <c r="H42" s="1033">
        <v>186431.72</v>
      </c>
      <c r="I42" s="1034">
        <f>'Provincias y CCAA'!F175</f>
        <v>186102.25000000003</v>
      </c>
      <c r="K42" s="1033">
        <f t="shared" si="4"/>
        <v>-16465.25</v>
      </c>
      <c r="L42" s="1035">
        <f t="shared" si="5"/>
        <v>-8.2988498215761819E-2</v>
      </c>
      <c r="M42" s="1036">
        <v>198404</v>
      </c>
      <c r="N42" s="1037">
        <v>8.3390544416093171E-3</v>
      </c>
      <c r="O42" s="1038">
        <f t="shared" si="0"/>
        <v>3.2438869644730306E-2</v>
      </c>
      <c r="P42" s="1037">
        <v>1.8556889118275466E-2</v>
      </c>
      <c r="Q42" s="1038">
        <f t="shared" si="0"/>
        <v>4.0928999073958638E-2</v>
      </c>
    </row>
    <row r="43" spans="1:17" ht="13" customHeight="1">
      <c r="A43" s="1028" t="str">
        <f>'Provincias y CCAA'!A102</f>
        <v>Tarragona</v>
      </c>
      <c r="B43" s="1029">
        <f>'Provincias y CCAA'!F102</f>
        <v>292073.7</v>
      </c>
      <c r="C43" s="1030">
        <f t="shared" si="1"/>
        <v>-7632.5199999999604</v>
      </c>
      <c r="D43" s="1031">
        <f t="shared" si="2"/>
        <v>-2.5466671996330126E-2</v>
      </c>
      <c r="E43" s="1030">
        <f t="shared" si="3"/>
        <v>-19022.549999999988</v>
      </c>
      <c r="F43" s="1031">
        <f t="shared" si="6"/>
        <v>-6.114683156740075E-2</v>
      </c>
      <c r="G43" s="1032" t="s">
        <v>455</v>
      </c>
      <c r="H43" s="1033">
        <v>299706.21999999997</v>
      </c>
      <c r="I43" s="1034">
        <f>'Provincias y CCAA'!F176</f>
        <v>311096.25</v>
      </c>
      <c r="K43" s="1033">
        <f t="shared" si="4"/>
        <v>-52115.299999999988</v>
      </c>
      <c r="L43" s="1035">
        <f t="shared" si="5"/>
        <v>-0.15141477502186296</v>
      </c>
      <c r="M43" s="1036">
        <v>344189</v>
      </c>
      <c r="N43" s="1037">
        <v>6.7799234076872938E-3</v>
      </c>
      <c r="O43" s="1038">
        <f t="shared" si="0"/>
        <v>3.224659540401742E-2</v>
      </c>
      <c r="P43" s="1037">
        <v>1.8543765482584629E-2</v>
      </c>
      <c r="Q43" s="1038">
        <f t="shared" si="0"/>
        <v>7.9690597049985379E-2</v>
      </c>
    </row>
    <row r="44" spans="1:17" ht="13" customHeight="1">
      <c r="A44" s="1039" t="str">
        <f>'Provincias y CCAA'!A103</f>
        <v>CATALUÑA</v>
      </c>
      <c r="B44" s="1040">
        <f>'Provincias y CCAA'!F103</f>
        <v>3309946.4000000004</v>
      </c>
      <c r="C44" s="1041">
        <f t="shared" si="1"/>
        <v>-89841.139999999665</v>
      </c>
      <c r="D44" s="1042">
        <f t="shared" si="2"/>
        <v>-2.6425515989743187E-2</v>
      </c>
      <c r="E44" s="1041">
        <f t="shared" si="3"/>
        <v>-133967.64999999991</v>
      </c>
      <c r="F44" s="1042">
        <f t="shared" si="6"/>
        <v>-3.8899823879170237E-2</v>
      </c>
      <c r="G44" s="1043" t="s">
        <v>387</v>
      </c>
      <c r="H44" s="1044">
        <v>3399787.54</v>
      </c>
      <c r="I44" s="1045">
        <f>'Provincias y CCAA'!F177</f>
        <v>3443914.0500000003</v>
      </c>
      <c r="K44" s="1033">
        <f t="shared" si="4"/>
        <v>-171451.59999999963</v>
      </c>
      <c r="L44" s="1035">
        <f t="shared" si="5"/>
        <v>-4.9247917072394398E-2</v>
      </c>
      <c r="M44" s="503">
        <v>3481398</v>
      </c>
      <c r="N44" s="1037">
        <v>6.1856561741788774E-3</v>
      </c>
      <c r="O44" s="1038">
        <f t="shared" si="0"/>
        <v>3.2611172163922064E-2</v>
      </c>
      <c r="P44" s="1037">
        <v>1.6363296348009815E-2</v>
      </c>
      <c r="Q44" s="1038">
        <f t="shared" si="0"/>
        <v>5.5263120227180051E-2</v>
      </c>
    </row>
    <row r="45" spans="1:17" ht="13" customHeight="1">
      <c r="A45" s="1028" t="str">
        <f>'Provincias y CCAA'!A104</f>
        <v>Alicante</v>
      </c>
      <c r="B45" s="1029">
        <f>'Provincias y CCAA'!F104</f>
        <v>618570.75</v>
      </c>
      <c r="C45" s="1030">
        <f t="shared" si="1"/>
        <v>-30072.199999999953</v>
      </c>
      <c r="D45" s="1031">
        <f t="shared" si="2"/>
        <v>-4.6361715640322543E-2</v>
      </c>
      <c r="E45" s="1030">
        <f t="shared" si="3"/>
        <v>-42746.04999999993</v>
      </c>
      <c r="F45" s="1031">
        <f t="shared" si="6"/>
        <v>-6.4637780259022559E-2</v>
      </c>
      <c r="G45" s="1032" t="s">
        <v>456</v>
      </c>
      <c r="H45" s="1033">
        <v>648642.94999999995</v>
      </c>
      <c r="I45" s="1034">
        <f>'Provincias y CCAA'!F178</f>
        <v>661316.79999999993</v>
      </c>
      <c r="K45" s="1033">
        <f t="shared" si="4"/>
        <v>-64252.25</v>
      </c>
      <c r="L45" s="1035">
        <f t="shared" si="5"/>
        <v>-9.4097958035977092E-2</v>
      </c>
      <c r="M45" s="1036">
        <v>682823</v>
      </c>
      <c r="N45" s="1037">
        <v>8.3823856630769189E-3</v>
      </c>
      <c r="O45" s="1038">
        <f t="shared" si="0"/>
        <v>5.4744101303399462E-2</v>
      </c>
      <c r="P45" s="1037">
        <v>2.4440477814393846E-2</v>
      </c>
      <c r="Q45" s="1038">
        <f t="shared" si="0"/>
        <v>8.9078258073416405E-2</v>
      </c>
    </row>
    <row r="46" spans="1:17" ht="13" customHeight="1">
      <c r="A46" s="1028" t="str">
        <f>'Provincias y CCAA'!A105</f>
        <v>Castellón</v>
      </c>
      <c r="B46" s="1029">
        <f>'Provincias y CCAA'!F105</f>
        <v>223672.80000000002</v>
      </c>
      <c r="C46" s="1030">
        <f t="shared" si="1"/>
        <v>-8608.3799999999756</v>
      </c>
      <c r="D46" s="1031">
        <f t="shared" si="2"/>
        <v>-3.7060169919922004E-2</v>
      </c>
      <c r="E46" s="1030">
        <f t="shared" si="3"/>
        <v>-9889.1000000000058</v>
      </c>
      <c r="F46" s="1031">
        <f t="shared" si="6"/>
        <v>-4.2340381714654707E-2</v>
      </c>
      <c r="G46" s="1032" t="s">
        <v>457</v>
      </c>
      <c r="H46" s="1033">
        <v>232281.18</v>
      </c>
      <c r="I46" s="1034">
        <f>'Provincias y CCAA'!F179</f>
        <v>233561.90000000002</v>
      </c>
      <c r="K46" s="1033">
        <f t="shared" si="4"/>
        <v>-42919.199999999983</v>
      </c>
      <c r="L46" s="1035">
        <f t="shared" si="5"/>
        <v>-0.16099207778177882</v>
      </c>
      <c r="M46" s="1036">
        <v>266592</v>
      </c>
      <c r="N46" s="1037">
        <v>-2.8963766721923356E-3</v>
      </c>
      <c r="O46" s="1038">
        <f t="shared" si="0"/>
        <v>3.4163793247729668E-2</v>
      </c>
      <c r="P46" s="1037">
        <v>1.4455565927589342E-2</v>
      </c>
      <c r="Q46" s="1038">
        <f t="shared" si="0"/>
        <v>5.6795947642244049E-2</v>
      </c>
    </row>
    <row r="47" spans="1:17" ht="13" customHeight="1">
      <c r="A47" s="1028" t="str">
        <f>'Provincias y CCAA'!A106</f>
        <v>Valencia</v>
      </c>
      <c r="B47" s="1029">
        <f>'Provincias y CCAA'!F106</f>
        <v>982391.79999999993</v>
      </c>
      <c r="C47" s="1030">
        <f t="shared" si="1"/>
        <v>-33735.420000000042</v>
      </c>
      <c r="D47" s="1031">
        <f t="shared" si="2"/>
        <v>-3.3199996354787209E-2</v>
      </c>
      <c r="E47" s="1030">
        <f t="shared" si="3"/>
        <v>-27871.000000000116</v>
      </c>
      <c r="F47" s="1031">
        <f t="shared" si="6"/>
        <v>-2.7587871195494995E-2</v>
      </c>
      <c r="G47" s="1032" t="s">
        <v>458</v>
      </c>
      <c r="H47" s="1033">
        <v>1016127.22</v>
      </c>
      <c r="I47" s="1034">
        <f>'Provincias y CCAA'!F180</f>
        <v>1010262.8</v>
      </c>
      <c r="K47" s="1033">
        <f t="shared" si="4"/>
        <v>-79949.20000000007</v>
      </c>
      <c r="L47" s="1035">
        <f t="shared" si="5"/>
        <v>-7.5257567956051874E-2</v>
      </c>
      <c r="M47" s="1036">
        <v>1062341</v>
      </c>
      <c r="N47" s="1037">
        <v>2.1389609095285866E-3</v>
      </c>
      <c r="O47" s="1038">
        <f t="shared" si="0"/>
        <v>3.5338957264315796E-2</v>
      </c>
      <c r="P47" s="1037">
        <v>2.9740701478619069E-2</v>
      </c>
      <c r="Q47" s="1038">
        <f t="shared" si="0"/>
        <v>5.7328572674114064E-2</v>
      </c>
    </row>
    <row r="48" spans="1:17" ht="13" customHeight="1">
      <c r="A48" s="1039" t="str">
        <f>'Provincias y CCAA'!A107</f>
        <v>C. VALENCIANA</v>
      </c>
      <c r="B48" s="1040">
        <f>'Provincias y CCAA'!F107</f>
        <v>1824635.35</v>
      </c>
      <c r="C48" s="1041">
        <f t="shared" si="1"/>
        <v>-72416.010000000009</v>
      </c>
      <c r="D48" s="1042">
        <f t="shared" si="2"/>
        <v>-3.8172930647486503E-2</v>
      </c>
      <c r="E48" s="1041">
        <f t="shared" si="3"/>
        <v>-80506.149999999907</v>
      </c>
      <c r="F48" s="1042">
        <f t="shared" si="6"/>
        <v>-4.2257307396852073E-2</v>
      </c>
      <c r="G48" s="1043" t="s">
        <v>391</v>
      </c>
      <c r="H48" s="1044">
        <v>1897051.36</v>
      </c>
      <c r="I48" s="1045">
        <f>'Provincias y CCAA'!F181</f>
        <v>1905141.5</v>
      </c>
      <c r="K48" s="1033">
        <f t="shared" si="4"/>
        <v>-187120.64999999991</v>
      </c>
      <c r="L48" s="1035">
        <f t="shared" si="5"/>
        <v>-9.3013591111446914E-2</v>
      </c>
      <c r="M48" s="503">
        <v>2011756</v>
      </c>
      <c r="N48" s="1037">
        <v>3.6433467933263408E-3</v>
      </c>
      <c r="O48" s="1038">
        <f t="shared" si="0"/>
        <v>4.1816277440812843E-2</v>
      </c>
      <c r="P48" s="1037">
        <v>2.6027112366084904E-2</v>
      </c>
      <c r="Q48" s="1038">
        <f t="shared" si="0"/>
        <v>6.8284419762936976E-2</v>
      </c>
    </row>
    <row r="49" spans="1:17" ht="13" customHeight="1">
      <c r="A49" s="1028" t="str">
        <f>'Provincias y CCAA'!A108</f>
        <v>Badajoz</v>
      </c>
      <c r="B49" s="1029">
        <f>'Provincias y CCAA'!F108</f>
        <v>237661.55000000002</v>
      </c>
      <c r="C49" s="1030">
        <f t="shared" si="1"/>
        <v>-5335.2199999999721</v>
      </c>
      <c r="D49" s="1031">
        <f t="shared" si="2"/>
        <v>-2.1955929702275334E-2</v>
      </c>
      <c r="E49" s="1030">
        <f t="shared" si="3"/>
        <v>-13157.599999999977</v>
      </c>
      <c r="F49" s="1031">
        <f t="shared" si="6"/>
        <v>-5.2458514431613312E-2</v>
      </c>
      <c r="G49" s="1032" t="s">
        <v>459</v>
      </c>
      <c r="H49" s="1033">
        <v>242996.77</v>
      </c>
      <c r="I49" s="1034">
        <f>'Provincias y CCAA'!F182</f>
        <v>250819.15</v>
      </c>
      <c r="K49" s="1033">
        <f t="shared" si="4"/>
        <v>-12052.449999999983</v>
      </c>
      <c r="L49" s="1035">
        <f t="shared" si="5"/>
        <v>-4.8265015177362813E-2</v>
      </c>
      <c r="M49" s="1036">
        <v>249714</v>
      </c>
      <c r="N49" s="1037">
        <v>1.5060326711848759E-3</v>
      </c>
      <c r="O49" s="1038">
        <f t="shared" si="0"/>
        <v>2.346196237346021E-2</v>
      </c>
      <c r="P49" s="1037">
        <v>6.8308481263934517E-4</v>
      </c>
      <c r="Q49" s="1038">
        <f t="shared" si="0"/>
        <v>5.3141599244252657E-2</v>
      </c>
    </row>
    <row r="50" spans="1:17" ht="13" customHeight="1">
      <c r="A50" s="1028" t="str">
        <f>'Provincias y CCAA'!A109</f>
        <v>Cáceres</v>
      </c>
      <c r="B50" s="1029">
        <f>'Provincias y CCAA'!F109</f>
        <v>137484.95000000001</v>
      </c>
      <c r="C50" s="1030">
        <f t="shared" si="1"/>
        <v>-2855.5899999999965</v>
      </c>
      <c r="D50" s="1031">
        <f t="shared" si="2"/>
        <v>-2.0347577399944416E-2</v>
      </c>
      <c r="E50" s="1030">
        <f t="shared" si="3"/>
        <v>-6818.2000000000116</v>
      </c>
      <c r="F50" s="1031">
        <f t="shared" si="6"/>
        <v>-4.7249141824000418E-2</v>
      </c>
      <c r="G50" s="1032" t="s">
        <v>460</v>
      </c>
      <c r="H50" s="1033">
        <v>140340.54</v>
      </c>
      <c r="I50" s="1034">
        <f>'Provincias y CCAA'!F183</f>
        <v>144303.15000000002</v>
      </c>
      <c r="K50" s="1033">
        <f t="shared" si="4"/>
        <v>-15082.049999999988</v>
      </c>
      <c r="L50" s="1035">
        <f t="shared" si="5"/>
        <v>-9.8855257034614175E-2</v>
      </c>
      <c r="M50" s="1036">
        <v>152567</v>
      </c>
      <c r="N50" s="1037">
        <v>2.6467063805997171E-3</v>
      </c>
      <c r="O50" s="1038">
        <f t="shared" si="0"/>
        <v>2.2994283780544134E-2</v>
      </c>
      <c r="P50" s="1037">
        <v>-3.3854631938798896E-3</v>
      </c>
      <c r="Q50" s="1038">
        <f t="shared" si="0"/>
        <v>4.3863678630120528E-2</v>
      </c>
    </row>
    <row r="51" spans="1:17" ht="13" customHeight="1">
      <c r="A51" s="1039" t="str">
        <f>'Provincias y CCAA'!A110</f>
        <v>EXTREMADURA</v>
      </c>
      <c r="B51" s="1040">
        <f>'Provincias y CCAA'!F110</f>
        <v>375146.5</v>
      </c>
      <c r="C51" s="1041">
        <f t="shared" si="1"/>
        <v>-8190.8099999999977</v>
      </c>
      <c r="D51" s="1042">
        <f t="shared" si="2"/>
        <v>-2.1367108774254184E-2</v>
      </c>
      <c r="E51" s="1041">
        <f t="shared" si="3"/>
        <v>-19975.800000000047</v>
      </c>
      <c r="F51" s="1042">
        <f t="shared" si="6"/>
        <v>-5.0555992410451278E-2</v>
      </c>
      <c r="G51" s="1043" t="s">
        <v>394</v>
      </c>
      <c r="H51" s="1044">
        <v>383337.31</v>
      </c>
      <c r="I51" s="1045">
        <f>'Provincias y CCAA'!F184</f>
        <v>395122.30000000005</v>
      </c>
      <c r="K51" s="1033">
        <f t="shared" si="4"/>
        <v>-27134.5</v>
      </c>
      <c r="L51" s="1035">
        <f t="shared" si="5"/>
        <v>-6.7451607209885633E-2</v>
      </c>
      <c r="M51" s="503">
        <v>402281</v>
      </c>
      <c r="N51" s="1037">
        <v>1.9218088064054673E-3</v>
      </c>
      <c r="O51" s="1038">
        <f t="shared" si="0"/>
        <v>2.3288917580659652E-2</v>
      </c>
      <c r="P51" s="1037">
        <v>-8.0481875726434726E-4</v>
      </c>
      <c r="Q51" s="1038">
        <f t="shared" si="0"/>
        <v>4.9751173653186931E-2</v>
      </c>
    </row>
    <row r="52" spans="1:17" ht="13" customHeight="1">
      <c r="A52" s="1028" t="str">
        <f>'Provincias y CCAA'!A111</f>
        <v>A Coruña</v>
      </c>
      <c r="B52" s="1029">
        <f>'Provincias y CCAA'!F111</f>
        <v>418636.6</v>
      </c>
      <c r="C52" s="1030">
        <f t="shared" si="1"/>
        <v>-12204.350000000035</v>
      </c>
      <c r="D52" s="1031">
        <f t="shared" si="2"/>
        <v>-2.8326810624663357E-2</v>
      </c>
      <c r="E52" s="1030">
        <f t="shared" si="3"/>
        <v>-15579.450000000012</v>
      </c>
      <c r="F52" s="1031">
        <f t="shared" si="6"/>
        <v>-3.5879489023954769E-2</v>
      </c>
      <c r="G52" s="1032" t="s">
        <v>461</v>
      </c>
      <c r="H52" s="1033">
        <v>430840.95</v>
      </c>
      <c r="I52" s="1034">
        <f>'Provincias y CCAA'!F185</f>
        <v>434216.05</v>
      </c>
      <c r="K52" s="1033">
        <f t="shared" si="4"/>
        <v>-32148.400000000023</v>
      </c>
      <c r="L52" s="1035">
        <f t="shared" si="5"/>
        <v>-7.1316481249376174E-2</v>
      </c>
      <c r="M52" s="1036">
        <v>450785</v>
      </c>
      <c r="N52" s="1037">
        <v>6.2790728690094166E-3</v>
      </c>
      <c r="O52" s="1038">
        <f t="shared" si="0"/>
        <v>3.4605883493672773E-2</v>
      </c>
      <c r="P52" s="1037">
        <v>1.4841957118669979E-2</v>
      </c>
      <c r="Q52" s="1038">
        <f t="shared" si="0"/>
        <v>5.0721446142624749E-2</v>
      </c>
    </row>
    <row r="53" spans="1:17" ht="13" customHeight="1">
      <c r="A53" s="1028" t="str">
        <f>'Provincias y CCAA'!A112</f>
        <v>Lugo</v>
      </c>
      <c r="B53" s="1029">
        <f>'Provincias y CCAA'!F112</f>
        <v>118466.99999999999</v>
      </c>
      <c r="C53" s="1030">
        <f t="shared" si="1"/>
        <v>-2240.0400000000081</v>
      </c>
      <c r="D53" s="1031">
        <f t="shared" si="2"/>
        <v>-1.8557658277429501E-2</v>
      </c>
      <c r="E53" s="1030">
        <f t="shared" si="3"/>
        <v>-3935</v>
      </c>
      <c r="F53" s="1031">
        <f t="shared" si="6"/>
        <v>-3.2148167513602721E-2</v>
      </c>
      <c r="G53" s="1032" t="s">
        <v>462</v>
      </c>
      <c r="H53" s="1033">
        <v>120707.04</v>
      </c>
      <c r="I53" s="1034">
        <f>'Provincias y CCAA'!F186</f>
        <v>122401.99999999999</v>
      </c>
      <c r="K53" s="1033">
        <f t="shared" si="4"/>
        <v>-16219.000000000015</v>
      </c>
      <c r="L53" s="1035">
        <f t="shared" si="5"/>
        <v>-0.12042083067282427</v>
      </c>
      <c r="M53" s="1036">
        <v>134686</v>
      </c>
      <c r="N53" s="1037">
        <v>3.7534071379090594E-3</v>
      </c>
      <c r="O53" s="1038">
        <f t="shared" si="0"/>
        <v>2.231106541533856E-2</v>
      </c>
      <c r="P53" s="1037">
        <v>5.1161659659384462E-3</v>
      </c>
      <c r="Q53" s="1038">
        <f t="shared" si="0"/>
        <v>3.7264333479541167E-2</v>
      </c>
    </row>
    <row r="54" spans="1:17" ht="13" customHeight="1">
      <c r="A54" s="1028" t="str">
        <f>'Provincias y CCAA'!A113</f>
        <v>Ourense</v>
      </c>
      <c r="B54" s="1029">
        <f>'Provincias y CCAA'!F113</f>
        <v>98989.1</v>
      </c>
      <c r="C54" s="1030">
        <f t="shared" si="1"/>
        <v>-2361.4399999999878</v>
      </c>
      <c r="D54" s="1031">
        <f t="shared" si="2"/>
        <v>-2.3299727855421226E-2</v>
      </c>
      <c r="E54" s="1030">
        <f t="shared" si="3"/>
        <v>-2764.4499999999971</v>
      </c>
      <c r="F54" s="1031">
        <f t="shared" si="6"/>
        <v>-2.7168093889598954E-2</v>
      </c>
      <c r="G54" s="1032" t="s">
        <v>463</v>
      </c>
      <c r="H54" s="1033">
        <v>101350.54</v>
      </c>
      <c r="I54" s="1034">
        <f>'Provincias y CCAA'!F187</f>
        <v>101753.55</v>
      </c>
      <c r="K54" s="1033">
        <f t="shared" si="4"/>
        <v>-14023.899999999994</v>
      </c>
      <c r="L54" s="1035">
        <f t="shared" si="5"/>
        <v>-0.1240910337748754</v>
      </c>
      <c r="M54" s="1036">
        <v>113013</v>
      </c>
      <c r="N54" s="1037">
        <v>3.5147583104018221E-3</v>
      </c>
      <c r="O54" s="1038">
        <f t="shared" si="0"/>
        <v>2.6814486165823048E-2</v>
      </c>
      <c r="P54" s="1037">
        <v>1.0742906413756081E-2</v>
      </c>
      <c r="Q54" s="1038">
        <f t="shared" si="0"/>
        <v>3.7911000303355036E-2</v>
      </c>
    </row>
    <row r="55" spans="1:17" ht="13" customHeight="1">
      <c r="A55" s="1028" t="str">
        <f>'Provincias y CCAA'!A114</f>
        <v>Pontevedra</v>
      </c>
      <c r="B55" s="1029">
        <f>'Provincias y CCAA'!F114</f>
        <v>338677.65</v>
      </c>
      <c r="C55" s="1030">
        <f t="shared" si="1"/>
        <v>-11047.569999999949</v>
      </c>
      <c r="D55" s="1031">
        <f t="shared" si="2"/>
        <v>-3.1589286011457607E-2</v>
      </c>
      <c r="E55" s="1030">
        <f t="shared" si="3"/>
        <v>-13542.299999999988</v>
      </c>
      <c r="F55" s="1031">
        <f t="shared" si="6"/>
        <v>-3.8448418381752614E-2</v>
      </c>
      <c r="G55" s="1032" t="s">
        <v>464</v>
      </c>
      <c r="H55" s="1033">
        <v>349725.22</v>
      </c>
      <c r="I55" s="1034">
        <f>'Provincias y CCAA'!F188</f>
        <v>352219.95</v>
      </c>
      <c r="K55" s="1033">
        <f t="shared" si="4"/>
        <v>-53628.349999999977</v>
      </c>
      <c r="L55" s="1035">
        <f t="shared" si="5"/>
        <v>-0.13670030537386624</v>
      </c>
      <c r="M55" s="1036">
        <v>392306</v>
      </c>
      <c r="N55" s="1037">
        <v>6.6048706420576142E-3</v>
      </c>
      <c r="O55" s="1038">
        <f t="shared" si="0"/>
        <v>3.8194156653515221E-2</v>
      </c>
      <c r="P55" s="1037">
        <v>2.0112441482344812E-2</v>
      </c>
      <c r="Q55" s="1038">
        <f t="shared" si="0"/>
        <v>5.8560859864097425E-2</v>
      </c>
    </row>
    <row r="56" spans="1:17" ht="13" customHeight="1">
      <c r="A56" s="1039" t="str">
        <f>'Provincias y CCAA'!A115</f>
        <v>GALICIA</v>
      </c>
      <c r="B56" s="1040">
        <f>'Provincias y CCAA'!F115</f>
        <v>974770.35</v>
      </c>
      <c r="C56" s="1041">
        <f t="shared" si="1"/>
        <v>-27853.420000000042</v>
      </c>
      <c r="D56" s="1042">
        <f t="shared" si="2"/>
        <v>-2.7780530278072368E-2</v>
      </c>
      <c r="E56" s="1041">
        <f t="shared" si="3"/>
        <v>-35821.20000000007</v>
      </c>
      <c r="F56" s="1042">
        <f t="shared" si="6"/>
        <v>-3.5445774309116329E-2</v>
      </c>
      <c r="G56" s="1043" t="s">
        <v>399</v>
      </c>
      <c r="H56" s="1044">
        <v>1002623.77</v>
      </c>
      <c r="I56" s="1045">
        <f>'Provincias y CCAA'!F189</f>
        <v>1010591.55</v>
      </c>
      <c r="K56" s="1033">
        <f t="shared" si="4"/>
        <v>-116019.65000000002</v>
      </c>
      <c r="L56" s="1035">
        <f t="shared" si="5"/>
        <v>-0.10636295712281929</v>
      </c>
      <c r="M56" s="503">
        <v>1090790</v>
      </c>
      <c r="N56" s="1037">
        <v>5.8099007854888196E-3</v>
      </c>
      <c r="O56" s="1038">
        <f t="shared" si="0"/>
        <v>3.3590431063561188E-2</v>
      </c>
      <c r="P56" s="1037">
        <v>1.5083564229281698E-2</v>
      </c>
      <c r="Q56" s="1038">
        <f t="shared" si="0"/>
        <v>5.0529338538398028E-2</v>
      </c>
    </row>
    <row r="57" spans="1:17" ht="13" customHeight="1">
      <c r="A57" s="1039" t="str">
        <f>'Provincias y CCAA'!A116</f>
        <v>C. DE MADRID</v>
      </c>
      <c r="B57" s="1040">
        <f>'Provincias y CCAA'!F116</f>
        <v>3140543.55</v>
      </c>
      <c r="C57" s="1041">
        <f t="shared" si="1"/>
        <v>-86447.350000000093</v>
      </c>
      <c r="D57" s="1042">
        <f t="shared" si="2"/>
        <v>-2.6788842199710006E-2</v>
      </c>
      <c r="E57" s="1041">
        <f t="shared" si="3"/>
        <v>-81453.999999990221</v>
      </c>
      <c r="F57" s="1042">
        <f t="shared" si="6"/>
        <v>-2.5280590297156014E-2</v>
      </c>
      <c r="G57" s="1043" t="s">
        <v>465</v>
      </c>
      <c r="H57" s="1044">
        <v>3226990.9</v>
      </c>
      <c r="I57" s="1045">
        <f>'Provincias y CCAA'!F190</f>
        <v>3221997.54999999</v>
      </c>
      <c r="K57" s="1033">
        <f t="shared" si="4"/>
        <v>114017.54999999981</v>
      </c>
      <c r="L57" s="1035">
        <f t="shared" si="5"/>
        <v>3.7672747566021236E-2</v>
      </c>
      <c r="M57" s="503">
        <v>3026526</v>
      </c>
      <c r="N57" s="1037">
        <v>3.2478936579580786E-3</v>
      </c>
      <c r="O57" s="1038">
        <f t="shared" si="0"/>
        <v>3.0036735857668084E-2</v>
      </c>
      <c r="P57" s="1037">
        <v>2.7255326541292701E-2</v>
      </c>
      <c r="Q57" s="1038">
        <f t="shared" si="0"/>
        <v>5.2535916838448715E-2</v>
      </c>
    </row>
    <row r="58" spans="1:17" ht="13" customHeight="1">
      <c r="A58" s="1039" t="str">
        <f>'Provincias y CCAA'!A117</f>
        <v>R. DE MURCIA</v>
      </c>
      <c r="B58" s="1040">
        <f>'Provincias y CCAA'!F117</f>
        <v>577402.39999999991</v>
      </c>
      <c r="C58" s="1041">
        <f t="shared" si="1"/>
        <v>-13322.050000000047</v>
      </c>
      <c r="D58" s="1042">
        <f t="shared" si="2"/>
        <v>-2.2552054515434516E-2</v>
      </c>
      <c r="E58" s="1041">
        <f t="shared" si="3"/>
        <v>-14594.250000000116</v>
      </c>
      <c r="F58" s="1042">
        <f t="shared" si="6"/>
        <v>-2.4652588827994371E-2</v>
      </c>
      <c r="G58" s="1043" t="s">
        <v>466</v>
      </c>
      <c r="H58" s="1044">
        <v>590724.44999999995</v>
      </c>
      <c r="I58" s="1045">
        <f>'Provincias y CCAA'!F191</f>
        <v>591996.65</v>
      </c>
      <c r="K58" s="1033">
        <f t="shared" si="4"/>
        <v>-22366.600000000093</v>
      </c>
      <c r="L58" s="1035">
        <f t="shared" si="5"/>
        <v>-3.7292024095943788E-2</v>
      </c>
      <c r="M58" s="503">
        <v>599769</v>
      </c>
      <c r="N58" s="1037">
        <v>1.2401464853591948E-2</v>
      </c>
      <c r="O58" s="1038">
        <f t="shared" si="0"/>
        <v>3.4953519369026465E-2</v>
      </c>
      <c r="P58" s="1037">
        <v>3.0844831196550349E-2</v>
      </c>
      <c r="Q58" s="1038">
        <f t="shared" si="0"/>
        <v>5.5497420024544719E-2</v>
      </c>
    </row>
    <row r="59" spans="1:17" ht="13" customHeight="1">
      <c r="A59" s="1039" t="str">
        <f>'Provincias y CCAA'!A118</f>
        <v>NAVARRA</v>
      </c>
      <c r="B59" s="1040">
        <f>'Provincias y CCAA'!F118</f>
        <v>282181.34999999998</v>
      </c>
      <c r="C59" s="1041">
        <f t="shared" si="1"/>
        <v>-4775.3300000000163</v>
      </c>
      <c r="D59" s="1042">
        <f t="shared" si="2"/>
        <v>-1.6641292337226665E-2</v>
      </c>
      <c r="E59" s="1041">
        <f t="shared" si="3"/>
        <v>-4137.9500000000698</v>
      </c>
      <c r="F59" s="1042">
        <f t="shared" si="6"/>
        <v>-1.4452221697943801E-2</v>
      </c>
      <c r="G59" s="1043" t="s">
        <v>402</v>
      </c>
      <c r="H59" s="1044">
        <v>286956.68</v>
      </c>
      <c r="I59" s="1045">
        <f>'Provincias y CCAA'!F192</f>
        <v>286319.30000000005</v>
      </c>
      <c r="K59" s="1033">
        <f t="shared" si="4"/>
        <v>-811.65000000002328</v>
      </c>
      <c r="L59" s="1035">
        <f t="shared" si="5"/>
        <v>-2.8680921436220475E-3</v>
      </c>
      <c r="M59" s="503">
        <v>282993</v>
      </c>
      <c r="N59" s="1037">
        <v>6.5761624959244092E-3</v>
      </c>
      <c r="O59" s="1038">
        <f t="shared" si="0"/>
        <v>2.3217454833151074E-2</v>
      </c>
      <c r="P59" s="1037">
        <v>2.5069719940124635E-2</v>
      </c>
      <c r="Q59" s="1038">
        <f t="shared" si="0"/>
        <v>3.9521941638068436E-2</v>
      </c>
    </row>
    <row r="60" spans="1:17" ht="13" customHeight="1">
      <c r="A60" s="1028" t="str">
        <f>'Provincias y CCAA'!A119</f>
        <v>Araba/Álava</v>
      </c>
      <c r="B60" s="1029">
        <f>'Provincias y CCAA'!F119</f>
        <v>154516.94999999998</v>
      </c>
      <c r="C60" s="1030">
        <f>B60-H60</f>
        <v>-3898.4100000000035</v>
      </c>
      <c r="D60" s="1031">
        <f>B60/H60-(1)</f>
        <v>-2.4608787935715304E-2</v>
      </c>
      <c r="E60" s="1030">
        <f>B60-I60</f>
        <v>-4089.8500000000349</v>
      </c>
      <c r="F60" s="1031">
        <f>B60/I60-(1)</f>
        <v>-2.578609492152939E-2</v>
      </c>
      <c r="G60" s="1043" t="s">
        <v>467</v>
      </c>
      <c r="H60" s="1033">
        <v>158415.35999999999</v>
      </c>
      <c r="I60" s="1034">
        <f>'Provincias y CCAA'!F193</f>
        <v>158606.80000000002</v>
      </c>
      <c r="K60" s="1033">
        <f t="shared" si="4"/>
        <v>-4585.0500000000175</v>
      </c>
      <c r="L60" s="1035">
        <f t="shared" si="5"/>
        <v>-2.8818305238149211E-2</v>
      </c>
      <c r="M60" s="1036">
        <v>159102</v>
      </c>
      <c r="N60" s="1037">
        <v>1.8947632678913973E-3</v>
      </c>
      <c r="O60" s="1038">
        <f t="shared" si="0"/>
        <v>2.6503551203606701E-2</v>
      </c>
      <c r="P60" s="1037">
        <v>1.6259155738209463E-2</v>
      </c>
      <c r="Q60" s="1038">
        <f t="shared" si="0"/>
        <v>4.2045250659738853E-2</v>
      </c>
    </row>
    <row r="61" spans="1:17" ht="13" customHeight="1">
      <c r="A61" s="1028" t="str">
        <f>'Provincias y CCAA'!A120</f>
        <v>Gipuzkoa</v>
      </c>
      <c r="B61" s="1029">
        <f>'Provincias y CCAA'!F120</f>
        <v>318952.90000000002</v>
      </c>
      <c r="C61" s="1030">
        <f>B61-H61</f>
        <v>-5521.5999999999767</v>
      </c>
      <c r="D61" s="1031">
        <f>B61/H61-(1)</f>
        <v>-1.7017053728413112E-2</v>
      </c>
      <c r="E61" s="1030">
        <f>B61-I61</f>
        <v>-3952.5</v>
      </c>
      <c r="F61" s="1031">
        <f>B61/I61-(1)</f>
        <v>-1.22404270724491E-2</v>
      </c>
      <c r="G61" s="1032" t="s">
        <v>468</v>
      </c>
      <c r="H61" s="1033">
        <v>324474.5</v>
      </c>
      <c r="I61" s="1034">
        <f>'Provincias y CCAA'!F194</f>
        <v>322905.40000000002</v>
      </c>
      <c r="K61" s="1033">
        <f t="shared" si="4"/>
        <v>-3478.0999999999767</v>
      </c>
      <c r="L61" s="1035">
        <f t="shared" si="5"/>
        <v>-1.0787114142250531E-2</v>
      </c>
      <c r="M61" s="1036">
        <v>322431</v>
      </c>
      <c r="N61" s="1037">
        <v>3.6986800940144171E-3</v>
      </c>
      <c r="O61" s="1038">
        <f t="shared" si="0"/>
        <v>2.0715733822427529E-2</v>
      </c>
      <c r="P61" s="1037">
        <v>1.9555821935887785E-2</v>
      </c>
      <c r="Q61" s="1038">
        <f t="shared" si="0"/>
        <v>3.1796249008336885E-2</v>
      </c>
    </row>
    <row r="62" spans="1:17" ht="13" customHeight="1">
      <c r="A62" s="1028" t="str">
        <f>'Provincias y CCAA'!A121</f>
        <v>Bizkaia</v>
      </c>
      <c r="B62" s="1029">
        <f>'Provincias y CCAA'!F121</f>
        <v>475500.45</v>
      </c>
      <c r="C62" s="1030">
        <f t="shared" si="1"/>
        <v>-8998.2299999999814</v>
      </c>
      <c r="D62" s="1031">
        <f t="shared" si="2"/>
        <v>-1.8572248741730246E-2</v>
      </c>
      <c r="E62" s="1030">
        <f t="shared" si="3"/>
        <v>-6076.7000000000698</v>
      </c>
      <c r="F62" s="1031">
        <f t="shared" si="6"/>
        <v>-1.2618331247651771E-2</v>
      </c>
      <c r="G62" s="1046" t="s">
        <v>469</v>
      </c>
      <c r="H62" s="1033">
        <v>484498.68</v>
      </c>
      <c r="I62" s="1034">
        <f>'Provincias y CCAA'!F195</f>
        <v>481577.15000000008</v>
      </c>
      <c r="K62" s="1033">
        <f t="shared" si="4"/>
        <v>-12348.549999999988</v>
      </c>
      <c r="L62" s="1035">
        <f t="shared" si="5"/>
        <v>-2.5312238008072141E-2</v>
      </c>
      <c r="M62" s="1036">
        <v>487849</v>
      </c>
      <c r="N62" s="1037">
        <v>3.4557835219350963E-3</v>
      </c>
      <c r="O62" s="1038">
        <f t="shared" si="0"/>
        <v>2.2028032263665343E-2</v>
      </c>
      <c r="P62" s="1037">
        <v>1.7847868939905753E-2</v>
      </c>
      <c r="Q62" s="1038">
        <f t="shared" si="0"/>
        <v>3.0466200187557524E-2</v>
      </c>
    </row>
    <row r="63" spans="1:17" ht="13" customHeight="1">
      <c r="A63" s="1039" t="str">
        <f>'Provincias y CCAA'!A122</f>
        <v>PAÍS VASCO</v>
      </c>
      <c r="B63" s="1040">
        <f>'Provincias y CCAA'!F122</f>
        <v>948970.3</v>
      </c>
      <c r="C63" s="1041">
        <f t="shared" si="1"/>
        <v>-18418.239999999991</v>
      </c>
      <c r="D63" s="1042">
        <f t="shared" si="2"/>
        <v>-1.9039133955421894E-2</v>
      </c>
      <c r="E63" s="1041">
        <f t="shared" si="3"/>
        <v>-14119.050000000047</v>
      </c>
      <c r="F63" s="1042">
        <f t="shared" si="6"/>
        <v>-1.4660166265985652E-2</v>
      </c>
      <c r="G63" s="1047" t="s">
        <v>406</v>
      </c>
      <c r="H63" s="1044">
        <v>967388.54</v>
      </c>
      <c r="I63" s="1045">
        <f>'Provincias y CCAA'!F196</f>
        <v>963089.35000000009</v>
      </c>
      <c r="K63" s="1033">
        <f t="shared" si="4"/>
        <v>-20411.699999999953</v>
      </c>
      <c r="L63" s="1035">
        <f t="shared" si="5"/>
        <v>-2.1056405008551771E-2</v>
      </c>
      <c r="M63" s="503">
        <v>969382</v>
      </c>
      <c r="N63" s="1037">
        <v>3.2799388337076962E-3</v>
      </c>
      <c r="O63" s="1038">
        <f t="shared" si="0"/>
        <v>2.231907278912959E-2</v>
      </c>
      <c r="P63" s="1037">
        <v>1.8156496181621629E-2</v>
      </c>
      <c r="Q63" s="1038">
        <f t="shared" si="0"/>
        <v>3.2816662447607281E-2</v>
      </c>
    </row>
    <row r="64" spans="1:17" ht="13" customHeight="1">
      <c r="A64" s="1039" t="str">
        <f>'Provincias y CCAA'!A123</f>
        <v>LA RIOJA</v>
      </c>
      <c r="B64" s="1040">
        <f>'Provincias y CCAA'!F123</f>
        <v>125220.99999999999</v>
      </c>
      <c r="C64" s="1041">
        <f t="shared" si="1"/>
        <v>-3014.8100000000122</v>
      </c>
      <c r="D64" s="1042">
        <f t="shared" si="2"/>
        <v>-2.3509891659747817E-2</v>
      </c>
      <c r="E64" s="1041">
        <f t="shared" si="3"/>
        <v>-3580.3500000000058</v>
      </c>
      <c r="F64" s="1042">
        <f t="shared" si="6"/>
        <v>-2.7797457091870537E-2</v>
      </c>
      <c r="G64" s="1047" t="s">
        <v>407</v>
      </c>
      <c r="H64" s="1044">
        <v>128235.81</v>
      </c>
      <c r="I64" s="1045">
        <f>'Provincias y CCAA'!F197</f>
        <v>128801.34999999999</v>
      </c>
      <c r="K64" s="1033">
        <f t="shared" si="4"/>
        <v>-9570.0000000000146</v>
      </c>
      <c r="L64" s="1035">
        <f t="shared" si="5"/>
        <v>-7.0998805558234679E-2</v>
      </c>
      <c r="M64" s="503">
        <v>134791</v>
      </c>
      <c r="N64" s="1037">
        <v>3.5625681991309222E-3</v>
      </c>
      <c r="O64" s="1038">
        <f t="shared" si="0"/>
        <v>2.7072459858878739E-2</v>
      </c>
      <c r="P64" s="1037">
        <v>1.3780127088983685E-2</v>
      </c>
      <c r="Q64" s="1038">
        <f t="shared" si="0"/>
        <v>4.1577584180854221E-2</v>
      </c>
    </row>
    <row r="65" spans="1:17" ht="13" customHeight="1">
      <c r="A65" s="1028" t="str">
        <f>'Provincias y CCAA'!A124</f>
        <v>CEUTA</v>
      </c>
      <c r="B65" s="1029">
        <f>'Provincias y CCAA'!F124</f>
        <v>22032.55</v>
      </c>
      <c r="C65" s="1030">
        <f t="shared" si="1"/>
        <v>-929.76000000000204</v>
      </c>
      <c r="D65" s="1031">
        <f t="shared" si="2"/>
        <v>-4.0490699759736848E-2</v>
      </c>
      <c r="E65" s="1030">
        <f t="shared" si="3"/>
        <v>-1040.75</v>
      </c>
      <c r="F65" s="1031">
        <f t="shared" si="6"/>
        <v>-4.5106248347657196E-2</v>
      </c>
      <c r="G65" s="1046" t="s">
        <v>408</v>
      </c>
      <c r="H65" s="1033">
        <v>22962.31</v>
      </c>
      <c r="I65" s="1034">
        <f>'Provincias y CCAA'!F198</f>
        <v>23073.3</v>
      </c>
      <c r="K65" s="1033">
        <f t="shared" si="4"/>
        <v>3177.5499999999993</v>
      </c>
      <c r="L65" s="1035">
        <f t="shared" si="5"/>
        <v>0.16852559002917</v>
      </c>
      <c r="M65" s="1036">
        <v>18855</v>
      </c>
      <c r="N65" s="1037">
        <v>3.6375487038375898E-3</v>
      </c>
      <c r="O65" s="1038">
        <f t="shared" si="0"/>
        <v>4.4128248463574438E-2</v>
      </c>
      <c r="P65" s="1037">
        <v>1.7919802796638296E-2</v>
      </c>
      <c r="Q65" s="1038">
        <f t="shared" si="0"/>
        <v>6.3026051144295492E-2</v>
      </c>
    </row>
    <row r="66" spans="1:17" ht="13" customHeight="1" thickBot="1">
      <c r="A66" s="1028" t="str">
        <f>'Provincias y CCAA'!A125</f>
        <v>MELILLA</v>
      </c>
      <c r="B66" s="1029">
        <f>'Provincias y CCAA'!F125</f>
        <v>23681.550000000003</v>
      </c>
      <c r="C66" s="1030">
        <f t="shared" si="1"/>
        <v>-718.66999999999825</v>
      </c>
      <c r="D66" s="1031">
        <f t="shared" si="2"/>
        <v>-2.9453422960940445E-2</v>
      </c>
      <c r="E66" s="1030">
        <f t="shared" si="3"/>
        <v>-886.24999999999636</v>
      </c>
      <c r="F66" s="1031">
        <f t="shared" si="6"/>
        <v>-3.6073641107465693E-2</v>
      </c>
      <c r="G66" s="1046" t="s">
        <v>409</v>
      </c>
      <c r="H66" s="1033">
        <v>24400.22</v>
      </c>
      <c r="I66" s="1034">
        <f>'Provincias y CCAA'!F199</f>
        <v>24567.8</v>
      </c>
      <c r="K66" s="1033">
        <f t="shared" si="4"/>
        <v>5110.5500000000029</v>
      </c>
      <c r="L66" s="1035">
        <f t="shared" si="5"/>
        <v>0.27518981207258641</v>
      </c>
      <c r="M66" s="1036">
        <v>18571</v>
      </c>
      <c r="N66" s="1037">
        <v>6.2219990957494975E-3</v>
      </c>
      <c r="O66" s="1038">
        <f t="shared" si="0"/>
        <v>3.5675422056689943E-2</v>
      </c>
      <c r="P66" s="1037">
        <v>-5.5448472526600234E-3</v>
      </c>
      <c r="Q66" s="1038">
        <f t="shared" si="0"/>
        <v>3.0528793854805669E-2</v>
      </c>
    </row>
    <row r="67" spans="1:17" ht="16" thickBot="1">
      <c r="A67" s="1048" t="str">
        <f>'Provincias y CCAA'!A126</f>
        <v>TOTAL</v>
      </c>
      <c r="B67" s="1049">
        <f>'Provincias y CCAA'!F126</f>
        <v>18458666.800000001</v>
      </c>
      <c r="C67" s="1050">
        <f>B67-H67</f>
        <v>-548092.78999999911</v>
      </c>
      <c r="D67" s="1051">
        <f>B67/H67-(1)</f>
        <v>-2.8836729764728841E-2</v>
      </c>
      <c r="E67" s="1050">
        <f>B67-I67</f>
        <v>-771694.95000000298</v>
      </c>
      <c r="F67" s="1051">
        <f>B67/I67-(1)</f>
        <v>-4.0128987693120344E-2</v>
      </c>
      <c r="G67" s="1052" t="s">
        <v>88</v>
      </c>
      <c r="H67" s="1053">
        <v>19006759.59</v>
      </c>
      <c r="I67" s="1054">
        <f>'Provincias y CCAA'!F200</f>
        <v>19230361.750000004</v>
      </c>
      <c r="K67" s="1033">
        <f t="shared" si="4"/>
        <v>-1034383.1999999993</v>
      </c>
      <c r="L67" s="1035">
        <f t="shared" si="5"/>
        <v>-5.3064204934579196E-2</v>
      </c>
      <c r="M67" s="1055">
        <v>19493050</v>
      </c>
      <c r="N67" s="1037">
        <v>4.4736527622928346E-3</v>
      </c>
      <c r="O67" s="1038">
        <f t="shared" si="0"/>
        <v>3.3310382527021676E-2</v>
      </c>
      <c r="P67" s="1037">
        <v>1.9152266626714542E-2</v>
      </c>
      <c r="Q67" s="1038">
        <f t="shared" si="0"/>
        <v>5.9281254319834886E-2</v>
      </c>
    </row>
    <row r="68" spans="1:17" ht="25" hidden="1" customHeight="1">
      <c r="B68" s="950">
        <f>(B66+B65+B64+B63+B59+B58+B57+B56+B51+B48+B44+B39+B33+B23+B22+B19+B18+B17+B13)-B67</f>
        <v>0</v>
      </c>
      <c r="C68" s="950">
        <f>(C66+C65+C64+C63+C59+C58+C57+C56+C51+C48+C44+C39+C33+C23+C22+C19+C18+C17+C13)-C67</f>
        <v>0.10999999940395355</v>
      </c>
      <c r="D68" s="950"/>
      <c r="E68" s="950">
        <f>(E66+E65+E64+E63+E59+E58+E57+E56+E51+E48+E44+E39+E33+E23+E22+E19+E18+E17+E13)-E67</f>
        <v>1.3504177331924438E-8</v>
      </c>
      <c r="G68" s="1008"/>
      <c r="H68" s="1016">
        <f>H66+H65+H64+H63+H59+H58+H57+H56+H51+H48+H44+H39+H33+H23+H22+H19+H18+H17+H13</f>
        <v>19006759.48</v>
      </c>
      <c r="I68" s="727">
        <f>I66+I65+I64+I63+I59+I58+I57+I56+I51+I48+I44+I39+I33+I23+I22+I19+I18+I17+I13</f>
        <v>19230361.749999993</v>
      </c>
    </row>
    <row r="69" spans="1:17" ht="13" hidden="1" customHeight="1">
      <c r="D69" s="131">
        <v>-7.8415471381205748E-2</v>
      </c>
      <c r="E69" s="1056"/>
      <c r="F69" s="131">
        <v>459053.89999999478</v>
      </c>
      <c r="G69" s="1008">
        <v>2.7348262222001409</v>
      </c>
    </row>
    <row r="70" spans="1:17" ht="13" hidden="1" customHeight="1">
      <c r="A70" s="131"/>
      <c r="B70" s="950">
        <f>'Reg1 (2)'!B22-B67</f>
        <v>0</v>
      </c>
      <c r="C70" s="950">
        <f>'Reg1 (2)'!C22-C67</f>
        <v>-9.0913102030754089E-4</v>
      </c>
      <c r="D70" s="1057">
        <f>'Reg1 (2)'!D22</f>
        <v>-2.8836729811181572E-2</v>
      </c>
      <c r="E70" s="950">
        <f>'Reg1 (2)'!E22-E67</f>
        <v>0</v>
      </c>
      <c r="F70" s="1057">
        <f>'Reg1 (2)'!F22</f>
        <v>-4.0128987693120344E-2</v>
      </c>
      <c r="G70" s="1008"/>
      <c r="L70" s="1058"/>
    </row>
    <row r="71" spans="1:17" ht="13" hidden="1">
      <c r="B71" s="536" t="s">
        <v>416</v>
      </c>
      <c r="C71" s="1059"/>
      <c r="D71" s="1060"/>
      <c r="E71" s="1059"/>
      <c r="F71" s="1061"/>
      <c r="G71" s="1062">
        <f>F66+F65+F64+F63+F59+F58+F57+F56+F51+F48+F44+F39+F33+F23+F22+F19+F18+F17+F13</f>
        <v>-0.73989321434947775</v>
      </c>
      <c r="J71" s="534" t="str">
        <f t="shared" ref="J71:K90" si="7">A73</f>
        <v>ANDALUCÍA</v>
      </c>
      <c r="K71" s="1063">
        <f t="shared" si="7"/>
        <v>-192912.39999999944</v>
      </c>
      <c r="L71" s="1063"/>
      <c r="M71" s="1064">
        <f t="shared" ref="M71:M90" si="8">C73</f>
        <v>-6.1157176648805822E-2</v>
      </c>
    </row>
    <row r="72" spans="1:17" ht="14.15" hidden="1" customHeight="1">
      <c r="A72" s="1065"/>
      <c r="B72" s="536" t="s">
        <v>470</v>
      </c>
      <c r="C72" s="950"/>
      <c r="D72" s="950"/>
      <c r="J72" s="534" t="str">
        <f t="shared" si="7"/>
        <v>ARAGÓN</v>
      </c>
      <c r="K72" s="1063">
        <f t="shared" si="7"/>
        <v>-17464.299999999814</v>
      </c>
      <c r="L72" s="1063"/>
      <c r="M72" s="1064">
        <f t="shared" si="8"/>
        <v>-3.0535177313507966E-2</v>
      </c>
    </row>
    <row r="73" spans="1:17" ht="25.4" hidden="1" customHeight="1">
      <c r="A73" s="1066" t="str">
        <f>A13</f>
        <v>ANDALUCÍA</v>
      </c>
      <c r="B73" s="1066">
        <f>E13</f>
        <v>-192912.39999999944</v>
      </c>
      <c r="C73" s="1067">
        <f>F13</f>
        <v>-6.1157176648805822E-2</v>
      </c>
      <c r="D73" s="131">
        <v>1</v>
      </c>
      <c r="E73" s="1068" t="s">
        <v>400</v>
      </c>
      <c r="F73" s="1066">
        <v>87000.5</v>
      </c>
      <c r="G73" s="1069">
        <v>2.7255326541292701E-2</v>
      </c>
      <c r="J73" s="534" t="str">
        <f t="shared" si="7"/>
        <v>ASTURIAS</v>
      </c>
      <c r="K73" s="1063">
        <f t="shared" si="7"/>
        <v>-13439.199999999953</v>
      </c>
      <c r="L73" s="1063"/>
      <c r="M73" s="1064">
        <f t="shared" si="8"/>
        <v>-3.6876703059425475E-2</v>
      </c>
    </row>
    <row r="74" spans="1:17" ht="13" hidden="1">
      <c r="A74" s="1066" t="str">
        <f>A17</f>
        <v>ARAGÓN</v>
      </c>
      <c r="B74" s="1066">
        <f t="shared" ref="B74:C76" si="9">E17</f>
        <v>-17464.299999999814</v>
      </c>
      <c r="C74" s="1067">
        <f t="shared" si="9"/>
        <v>-3.0535177313507966E-2</v>
      </c>
      <c r="D74" s="131">
        <v>2</v>
      </c>
      <c r="E74" s="1070" t="s">
        <v>387</v>
      </c>
      <c r="F74" s="1066">
        <v>55396.400000000838</v>
      </c>
      <c r="G74" s="1071">
        <v>1.6363296348009815E-2</v>
      </c>
      <c r="J74" s="534" t="str">
        <f t="shared" si="7"/>
        <v>ILLES BALEARS</v>
      </c>
      <c r="K74" s="1063">
        <f t="shared" si="7"/>
        <v>-44090.549999999988</v>
      </c>
      <c r="L74" s="1063"/>
      <c r="M74" s="1064">
        <f t="shared" si="8"/>
        <v>-8.7318307800621997E-2</v>
      </c>
    </row>
    <row r="75" spans="1:17" ht="13" hidden="1">
      <c r="A75" s="1066" t="str">
        <f>A18</f>
        <v>ASTURIAS</v>
      </c>
      <c r="B75" s="1066">
        <f t="shared" si="9"/>
        <v>-13439.199999999953</v>
      </c>
      <c r="C75" s="1067">
        <f t="shared" si="9"/>
        <v>-3.6876703059425475E-2</v>
      </c>
      <c r="D75" s="131">
        <v>3</v>
      </c>
      <c r="E75" s="1068" t="s">
        <v>356</v>
      </c>
      <c r="F75" s="1066">
        <v>55256.249999999534</v>
      </c>
      <c r="G75" s="1069">
        <v>1.7919632969594979E-2</v>
      </c>
      <c r="H75" s="1016">
        <f>B67</f>
        <v>18458666.800000001</v>
      </c>
      <c r="J75" s="534" t="str">
        <f t="shared" si="7"/>
        <v>CANARIAS</v>
      </c>
      <c r="K75" s="1063">
        <f t="shared" si="7"/>
        <v>-50776.449999999953</v>
      </c>
      <c r="L75" s="1063"/>
      <c r="M75" s="1064">
        <f t="shared" si="8"/>
        <v>-6.2677534988557215E-2</v>
      </c>
    </row>
    <row r="76" spans="1:17" ht="13" hidden="1">
      <c r="A76" s="1066" t="str">
        <f>A19</f>
        <v>ILLES BALEARS</v>
      </c>
      <c r="B76" s="1066">
        <f t="shared" si="9"/>
        <v>-44090.549999999988</v>
      </c>
      <c r="C76" s="1067">
        <f t="shared" si="9"/>
        <v>-8.7318307800621997E-2</v>
      </c>
      <c r="D76" s="131">
        <v>4</v>
      </c>
      <c r="E76" s="1068" t="s">
        <v>391</v>
      </c>
      <c r="F76" s="1066">
        <v>48826.000000000233</v>
      </c>
      <c r="G76" s="1069">
        <v>2.6027112366084904E-2</v>
      </c>
      <c r="H76" s="1016">
        <v>72850</v>
      </c>
      <c r="J76" s="534" t="str">
        <f t="shared" si="7"/>
        <v>CANTABRIA</v>
      </c>
      <c r="K76" s="1063">
        <f t="shared" si="7"/>
        <v>-8280.1000000000058</v>
      </c>
      <c r="L76" s="1063"/>
      <c r="M76" s="1064">
        <f t="shared" si="8"/>
        <v>-3.8221203002451576E-2</v>
      </c>
    </row>
    <row r="77" spans="1:17" ht="13" hidden="1">
      <c r="A77" s="1066" t="str">
        <f>A22</f>
        <v>CANARIAS</v>
      </c>
      <c r="B77" s="1066">
        <f>E22</f>
        <v>-50776.449999999953</v>
      </c>
      <c r="C77" s="1067">
        <f>F22</f>
        <v>-6.2677534988557215E-2</v>
      </c>
      <c r="D77" s="131">
        <v>5</v>
      </c>
      <c r="E77" s="1068" t="s">
        <v>401</v>
      </c>
      <c r="F77" s="1066">
        <v>17735.050000000163</v>
      </c>
      <c r="G77" s="1069">
        <v>3.0844831196550349E-2</v>
      </c>
      <c r="H77" s="1016">
        <f>SUM(H75:H76)</f>
        <v>18531516.800000001</v>
      </c>
      <c r="J77" s="534" t="str">
        <f t="shared" si="7"/>
        <v>CASTILLA-LEÓN</v>
      </c>
      <c r="K77" s="1063">
        <f t="shared" si="7"/>
        <v>-30465.54999999993</v>
      </c>
      <c r="L77" s="1063"/>
      <c r="M77" s="1064">
        <f t="shared" si="8"/>
        <v>-3.3300010241767986E-2</v>
      </c>
    </row>
    <row r="78" spans="1:17" ht="13" hidden="1">
      <c r="A78" s="1066" t="str">
        <f>A23</f>
        <v>CANTABRIA</v>
      </c>
      <c r="B78" s="1066">
        <f>E23</f>
        <v>-8280.1000000000058</v>
      </c>
      <c r="C78" s="1067">
        <f>F23</f>
        <v>-3.8221203002451576E-2</v>
      </c>
      <c r="D78" s="131">
        <v>6</v>
      </c>
      <c r="E78" s="1068" t="s">
        <v>406</v>
      </c>
      <c r="F78" s="1066">
        <v>17353.95000000007</v>
      </c>
      <c r="G78" s="1069">
        <v>1.8156496181621629E-2</v>
      </c>
      <c r="H78" s="1016">
        <f>H77-H67</f>
        <v>-475242.78999999911</v>
      </c>
      <c r="J78" s="534" t="str">
        <f t="shared" si="7"/>
        <v>CAST.-LA MANCHA</v>
      </c>
      <c r="K78" s="1063">
        <f t="shared" si="7"/>
        <v>-24183</v>
      </c>
      <c r="L78" s="1063"/>
      <c r="M78" s="1064">
        <f t="shared" si="8"/>
        <v>-3.4625289662676528E-2</v>
      </c>
    </row>
    <row r="79" spans="1:17" ht="13" hidden="1">
      <c r="A79" s="1066" t="str">
        <f>A33</f>
        <v>CASTILLA-LEÓN</v>
      </c>
      <c r="B79" s="1066">
        <f>E33</f>
        <v>-30465.54999999993</v>
      </c>
      <c r="C79" s="1067">
        <f>F33</f>
        <v>-3.3300010241767986E-2</v>
      </c>
      <c r="D79" s="131">
        <v>7</v>
      </c>
      <c r="E79" s="1068" t="s">
        <v>399</v>
      </c>
      <c r="F79" s="1066">
        <v>15043</v>
      </c>
      <c r="G79" s="1069">
        <v>1.5083564229281698E-2</v>
      </c>
      <c r="J79" s="534" t="str">
        <f t="shared" si="7"/>
        <v>CATALUÑA</v>
      </c>
      <c r="K79" s="1063">
        <f t="shared" si="7"/>
        <v>-133967.64999999991</v>
      </c>
      <c r="L79" s="1063"/>
      <c r="M79" s="1064">
        <f t="shared" si="8"/>
        <v>-3.8899823879170237E-2</v>
      </c>
    </row>
    <row r="80" spans="1:17" ht="13" hidden="1">
      <c r="A80" s="1066" t="str">
        <f>A39</f>
        <v>CAST.-LA MANCHA</v>
      </c>
      <c r="B80" s="1066">
        <f>E39</f>
        <v>-24183</v>
      </c>
      <c r="C80" s="1067">
        <f>F39</f>
        <v>-3.4625289662676528E-2</v>
      </c>
      <c r="D80" s="131">
        <v>8</v>
      </c>
      <c r="E80" s="1068" t="s">
        <v>365</v>
      </c>
      <c r="F80" s="1066">
        <v>14246.850000000093</v>
      </c>
      <c r="G80" s="1069">
        <v>1.7722303617716761E-2</v>
      </c>
      <c r="J80" s="534" t="str">
        <f t="shared" si="7"/>
        <v>C. VALENCIANA</v>
      </c>
      <c r="K80" s="1063">
        <f t="shared" si="7"/>
        <v>-80506.149999999907</v>
      </c>
      <c r="L80" s="1063"/>
      <c r="M80" s="1064">
        <f t="shared" si="8"/>
        <v>-4.2257307396852073E-2</v>
      </c>
    </row>
    <row r="81" spans="1:13" ht="13" hidden="1">
      <c r="A81" s="1066" t="str">
        <f>A44</f>
        <v>CATALUÑA</v>
      </c>
      <c r="B81" s="1066">
        <f>E44</f>
        <v>-133967.64999999991</v>
      </c>
      <c r="C81" s="1067">
        <f>F44</f>
        <v>-3.8899823879170237E-2</v>
      </c>
      <c r="D81" s="131">
        <v>9</v>
      </c>
      <c r="E81" s="1068" t="s">
        <v>360</v>
      </c>
      <c r="F81" s="1066">
        <v>10784.550000000047</v>
      </c>
      <c r="G81" s="1069">
        <v>1.9094458215297427E-2</v>
      </c>
      <c r="J81" s="534" t="str">
        <f t="shared" si="7"/>
        <v>EXTREMADURA</v>
      </c>
      <c r="K81" s="1063">
        <f t="shared" si="7"/>
        <v>-19975.800000000047</v>
      </c>
      <c r="L81" s="1063"/>
      <c r="M81" s="1064">
        <f t="shared" si="8"/>
        <v>-5.0555992410451278E-2</v>
      </c>
    </row>
    <row r="82" spans="1:13" ht="13" hidden="1">
      <c r="A82" s="1066" t="str">
        <f>A48</f>
        <v>C. VALENCIANA</v>
      </c>
      <c r="B82" s="1066">
        <f>E48</f>
        <v>-80506.149999999907</v>
      </c>
      <c r="C82" s="1067">
        <f>F48</f>
        <v>-4.2257307396852073E-2</v>
      </c>
      <c r="D82" s="131">
        <v>10</v>
      </c>
      <c r="E82" s="1068" t="s">
        <v>376</v>
      </c>
      <c r="F82" s="1066">
        <v>9112.3999999999069</v>
      </c>
      <c r="G82" s="1069">
        <v>1.0061044851940038E-2</v>
      </c>
      <c r="J82" s="534" t="str">
        <f t="shared" si="7"/>
        <v>GALICIA</v>
      </c>
      <c r="K82" s="1063">
        <f t="shared" si="7"/>
        <v>-35821.20000000007</v>
      </c>
      <c r="L82" s="1063"/>
      <c r="M82" s="1064">
        <f t="shared" si="8"/>
        <v>-3.5445774309116329E-2</v>
      </c>
    </row>
    <row r="83" spans="1:13" ht="13" hidden="1">
      <c r="A83" s="1066" t="str">
        <f>A51</f>
        <v>EXTREMADURA</v>
      </c>
      <c r="B83" s="1066">
        <f>E51</f>
        <v>-19975.800000000047</v>
      </c>
      <c r="C83" s="1067">
        <f>F51</f>
        <v>-5.0555992410451278E-2</v>
      </c>
      <c r="D83" s="131">
        <v>11</v>
      </c>
      <c r="E83" s="1068" t="s">
        <v>362</v>
      </c>
      <c r="F83" s="1066">
        <v>7891.5999999999767</v>
      </c>
      <c r="G83" s="1069">
        <v>1.8192812552662474E-2</v>
      </c>
      <c r="J83" s="534" t="str">
        <f t="shared" si="7"/>
        <v>C. DE MADRID</v>
      </c>
      <c r="K83" s="1063">
        <f t="shared" si="7"/>
        <v>-81453.999999990221</v>
      </c>
      <c r="L83" s="1063"/>
      <c r="M83" s="1064">
        <f t="shared" si="8"/>
        <v>-2.5280590297156014E-2</v>
      </c>
    </row>
    <row r="84" spans="1:13" ht="13" hidden="1">
      <c r="A84" s="1066" t="str">
        <f>A56</f>
        <v>GALICIA</v>
      </c>
      <c r="B84" s="1066">
        <f t="shared" ref="B84:C87" si="10">E56</f>
        <v>-35821.20000000007</v>
      </c>
      <c r="C84" s="1067">
        <f t="shared" si="10"/>
        <v>-3.5445774309116329E-2</v>
      </c>
      <c r="D84" s="131">
        <v>12</v>
      </c>
      <c r="E84" s="1068" t="s">
        <v>402</v>
      </c>
      <c r="F84" s="1066">
        <v>7063.4499999999534</v>
      </c>
      <c r="G84" s="1069">
        <v>2.5069719940124635E-2</v>
      </c>
      <c r="J84" s="534" t="str">
        <f t="shared" si="7"/>
        <v>R. DE MURCIA</v>
      </c>
      <c r="K84" s="1063">
        <f t="shared" si="7"/>
        <v>-14594.250000000116</v>
      </c>
      <c r="L84" s="1063"/>
      <c r="M84" s="1064">
        <f t="shared" si="8"/>
        <v>-2.4652588827994371E-2</v>
      </c>
    </row>
    <row r="85" spans="1:13" ht="13" hidden="1">
      <c r="A85" s="1066" t="str">
        <f>A57</f>
        <v>C. DE MADRID</v>
      </c>
      <c r="B85" s="1066">
        <f t="shared" si="10"/>
        <v>-81453.999999990221</v>
      </c>
      <c r="C85" s="1067">
        <f t="shared" si="10"/>
        <v>-2.5280590297156014E-2</v>
      </c>
      <c r="D85" s="131">
        <v>13</v>
      </c>
      <c r="E85" s="1068" t="s">
        <v>382</v>
      </c>
      <c r="F85" s="1066">
        <v>6073</v>
      </c>
      <c r="G85" s="1069">
        <v>8.6918183626076839E-3</v>
      </c>
      <c r="J85" s="534" t="str">
        <f t="shared" si="7"/>
        <v>NAVARRA</v>
      </c>
      <c r="K85" s="1063">
        <f t="shared" si="7"/>
        <v>-4137.9500000000698</v>
      </c>
      <c r="L85" s="1063"/>
      <c r="M85" s="1064">
        <f t="shared" si="8"/>
        <v>-1.4452221697943801E-2</v>
      </c>
    </row>
    <row r="86" spans="1:13" ht="13" hidden="1">
      <c r="A86" s="1066" t="str">
        <f>A58</f>
        <v>R. DE MURCIA</v>
      </c>
      <c r="B86" s="1066">
        <f t="shared" si="10"/>
        <v>-14594.250000000116</v>
      </c>
      <c r="C86" s="1067">
        <f t="shared" si="10"/>
        <v>-2.4652588827994371E-2</v>
      </c>
      <c r="D86" s="131">
        <v>14</v>
      </c>
      <c r="E86" s="1068" t="s">
        <v>366</v>
      </c>
      <c r="F86" s="1066">
        <v>5007.5500000000466</v>
      </c>
      <c r="G86" s="1069">
        <v>2.3690937945975099E-2</v>
      </c>
      <c r="J86" s="534" t="str">
        <f t="shared" si="7"/>
        <v>PAÍS VASCO</v>
      </c>
      <c r="K86" s="1063">
        <f t="shared" si="7"/>
        <v>-14119.050000000047</v>
      </c>
      <c r="L86" s="1063"/>
      <c r="M86" s="1064">
        <f t="shared" si="8"/>
        <v>-1.4660166265985652E-2</v>
      </c>
    </row>
    <row r="87" spans="1:13" ht="13" hidden="1">
      <c r="A87" s="1066" t="str">
        <f>A59</f>
        <v>NAVARRA</v>
      </c>
      <c r="B87" s="1066">
        <f t="shared" si="10"/>
        <v>-4137.9500000000698</v>
      </c>
      <c r="C87" s="1067">
        <f t="shared" si="10"/>
        <v>-1.4452221697943801E-2</v>
      </c>
      <c r="D87" s="131">
        <v>15</v>
      </c>
      <c r="E87" s="1068" t="s">
        <v>361</v>
      </c>
      <c r="F87" s="1066">
        <v>3239.8499999999767</v>
      </c>
      <c r="G87" s="1069">
        <v>9.0049700563934465E-3</v>
      </c>
      <c r="J87" s="534" t="str">
        <f t="shared" si="7"/>
        <v>LA RIOJA</v>
      </c>
      <c r="K87" s="1063">
        <f t="shared" si="7"/>
        <v>-3580.3500000000058</v>
      </c>
      <c r="L87" s="1063"/>
      <c r="M87" s="1064">
        <f t="shared" si="8"/>
        <v>-2.7797457091870537E-2</v>
      </c>
    </row>
    <row r="88" spans="1:13" ht="13" hidden="1">
      <c r="A88" s="1066" t="str">
        <f>A63</f>
        <v>PAÍS VASCO</v>
      </c>
      <c r="B88" s="1066">
        <f t="shared" ref="B88:C91" si="11">E63</f>
        <v>-14119.050000000047</v>
      </c>
      <c r="C88" s="1067">
        <f t="shared" si="11"/>
        <v>-1.4660166265985652E-2</v>
      </c>
      <c r="D88" s="131">
        <v>16</v>
      </c>
      <c r="E88" s="1068" t="s">
        <v>407</v>
      </c>
      <c r="F88" s="1066">
        <v>1766.8500000000058</v>
      </c>
      <c r="G88" s="1069">
        <v>1.3780127088983685E-2</v>
      </c>
      <c r="J88" s="534" t="str">
        <f t="shared" si="7"/>
        <v>CEUTA</v>
      </c>
      <c r="K88" s="1063">
        <f t="shared" si="7"/>
        <v>-1040.75</v>
      </c>
      <c r="L88" s="1063"/>
      <c r="M88" s="1064">
        <f t="shared" si="8"/>
        <v>-4.5106248347657196E-2</v>
      </c>
    </row>
    <row r="89" spans="1:13" ht="13" hidden="1">
      <c r="A89" s="1066" t="str">
        <f>A64</f>
        <v>LA RIOJA</v>
      </c>
      <c r="B89" s="1066">
        <f t="shared" si="11"/>
        <v>-3580.3500000000058</v>
      </c>
      <c r="C89" s="1067">
        <f t="shared" si="11"/>
        <v>-2.7797457091870537E-2</v>
      </c>
      <c r="D89" s="131">
        <v>17</v>
      </c>
      <c r="E89" s="1072" t="s">
        <v>408</v>
      </c>
      <c r="F89" s="629">
        <v>408.54999999999563</v>
      </c>
      <c r="G89" s="1073">
        <v>1.7919802796638296E-2</v>
      </c>
      <c r="J89" s="534" t="str">
        <f t="shared" si="7"/>
        <v>MELILLA</v>
      </c>
      <c r="K89" s="1063">
        <f t="shared" si="7"/>
        <v>-886.24999999999636</v>
      </c>
      <c r="L89" s="1063"/>
      <c r="M89" s="1064">
        <f t="shared" si="8"/>
        <v>-3.6073641107465693E-2</v>
      </c>
    </row>
    <row r="90" spans="1:13" ht="13" hidden="1">
      <c r="A90" s="1066" t="str">
        <f>A65</f>
        <v>CEUTA</v>
      </c>
      <c r="B90" s="1066">
        <f t="shared" si="11"/>
        <v>-1040.75</v>
      </c>
      <c r="C90" s="1067">
        <f t="shared" si="11"/>
        <v>-4.5106248347657196E-2</v>
      </c>
      <c r="D90" s="131">
        <v>18</v>
      </c>
      <c r="E90" s="1068" t="s">
        <v>409</v>
      </c>
      <c r="F90" s="1066">
        <v>-136.49999999999636</v>
      </c>
      <c r="G90" s="1069">
        <v>-5.5448472526600234E-3</v>
      </c>
      <c r="J90" s="534" t="str">
        <f t="shared" si="7"/>
        <v>TOTAL</v>
      </c>
      <c r="K90" s="1063">
        <f>$E$67</f>
        <v>-771694.95000000298</v>
      </c>
      <c r="L90" s="1063"/>
      <c r="M90" s="1064">
        <f t="shared" si="8"/>
        <v>-4.0128987693120344E-2</v>
      </c>
    </row>
    <row r="91" spans="1:13" ht="13" hidden="1">
      <c r="A91" s="1066" t="str">
        <f>A66</f>
        <v>MELILLA</v>
      </c>
      <c r="B91" s="1066">
        <f t="shared" si="11"/>
        <v>-886.24999999999636</v>
      </c>
      <c r="C91" s="1067">
        <f t="shared" si="11"/>
        <v>-3.6073641107465693E-2</v>
      </c>
      <c r="D91" s="131">
        <v>19</v>
      </c>
      <c r="E91" s="1068" t="s">
        <v>394</v>
      </c>
      <c r="F91" s="1066">
        <v>-312.24999999994179</v>
      </c>
      <c r="G91" s="1069">
        <v>-8.0481875726434726E-4</v>
      </c>
    </row>
    <row r="92" spans="1:13" ht="13" hidden="1">
      <c r="A92" s="629" t="str">
        <f>A67</f>
        <v>TOTAL</v>
      </c>
      <c r="B92" s="629">
        <f>SUM(B73:B91)</f>
        <v>-771694.94999998948</v>
      </c>
      <c r="C92" s="1074">
        <f>$F$67</f>
        <v>-4.0128987693120344E-2</v>
      </c>
      <c r="D92" s="131">
        <v>20</v>
      </c>
      <c r="E92" s="1066" t="s">
        <v>88</v>
      </c>
      <c r="F92" s="1066">
        <v>361757.05000000092</v>
      </c>
      <c r="G92" s="1075">
        <v>1.9152266626714542E-2</v>
      </c>
    </row>
    <row r="93" spans="1:13" hidden="1">
      <c r="E93" s="1056"/>
      <c r="G93" s="1076"/>
    </row>
    <row r="94" spans="1:13" hidden="1">
      <c r="B94" s="1077"/>
      <c r="E94" s="1056"/>
      <c r="G94" s="1076"/>
    </row>
    <row r="95" spans="1:13" ht="13" hidden="1" customHeight="1">
      <c r="A95" s="1078"/>
      <c r="B95" s="1520"/>
      <c r="C95" s="1521" t="s">
        <v>471</v>
      </c>
      <c r="D95" s="1521"/>
      <c r="E95" s="1521" t="s">
        <v>471</v>
      </c>
      <c r="F95" s="1521"/>
      <c r="G95" s="1079"/>
      <c r="H95" s="1080"/>
      <c r="I95" s="1081"/>
    </row>
    <row r="96" spans="1:13" ht="13" hidden="1" customHeight="1">
      <c r="A96" s="1082"/>
      <c r="B96" s="1520"/>
      <c r="C96" s="1083" t="s">
        <v>109</v>
      </c>
      <c r="D96" s="1083" t="s">
        <v>276</v>
      </c>
      <c r="E96" s="1083"/>
      <c r="F96" s="131" t="s">
        <v>109</v>
      </c>
      <c r="G96" s="1083" t="s">
        <v>276</v>
      </c>
    </row>
    <row r="97" spans="1:8" ht="15.5" hidden="1">
      <c r="A97" s="1084" t="str">
        <f t="shared" ref="A97:A116" si="12">A73</f>
        <v>ANDALUCÍA</v>
      </c>
      <c r="B97" s="1085">
        <f>C13</f>
        <v>-123259.33999999985</v>
      </c>
      <c r="C97" s="1086">
        <f>D13</f>
        <v>-3.9958063713023129E-2</v>
      </c>
      <c r="D97" s="131">
        <v>1</v>
      </c>
      <c r="E97" s="1084" t="s">
        <v>387</v>
      </c>
      <c r="F97" s="1085">
        <v>21152.779999999795</v>
      </c>
      <c r="G97" s="1087">
        <v>6.1856572950784727E-3</v>
      </c>
      <c r="H97" s="1088">
        <v>1.9836458490190001E-2</v>
      </c>
    </row>
    <row r="98" spans="1:8" ht="15.5" hidden="1">
      <c r="A98" s="1084" t="str">
        <f t="shared" si="12"/>
        <v>ARAGÓN</v>
      </c>
      <c r="B98" s="1085">
        <f t="shared" ref="B98:C100" si="13">C17</f>
        <v>-13398.849999999977</v>
      </c>
      <c r="C98" s="1086">
        <f t="shared" si="13"/>
        <v>-2.3594721302174104E-2</v>
      </c>
      <c r="D98" s="131">
        <v>2</v>
      </c>
      <c r="E98" s="1084" t="s">
        <v>362</v>
      </c>
      <c r="F98" s="1085">
        <v>12654.539999999979</v>
      </c>
      <c r="G98" s="1087">
        <v>2.9496884894519182E-2</v>
      </c>
      <c r="H98" s="1088">
        <v>1.2914745949561546E-2</v>
      </c>
    </row>
    <row r="99" spans="1:8" ht="15.5" hidden="1">
      <c r="A99" s="1084" t="str">
        <f t="shared" si="12"/>
        <v>ASTURIAS</v>
      </c>
      <c r="B99" s="1085">
        <f t="shared" si="13"/>
        <v>-8528.5499999999884</v>
      </c>
      <c r="C99" s="1086">
        <f t="shared" si="13"/>
        <v>-2.372168976100153E-2</v>
      </c>
      <c r="D99" s="131">
        <v>3</v>
      </c>
      <c r="E99" s="1084" t="s">
        <v>400</v>
      </c>
      <c r="F99" s="1085">
        <v>10615.549999999814</v>
      </c>
      <c r="G99" s="1087">
        <v>3.2478951196257544E-3</v>
      </c>
      <c r="H99" s="1088">
        <v>9.0563522350084469E-4</v>
      </c>
    </row>
    <row r="100" spans="1:8" ht="15.5" hidden="1">
      <c r="A100" s="1084" t="str">
        <f t="shared" si="12"/>
        <v>ILLES BALEARS</v>
      </c>
      <c r="B100" s="1085">
        <f t="shared" si="13"/>
        <v>9154.3599999999278</v>
      </c>
      <c r="C100" s="1086">
        <f t="shared" si="13"/>
        <v>2.0266657905603891E-2</v>
      </c>
      <c r="D100" s="131">
        <v>4</v>
      </c>
      <c r="E100" s="1084" t="s">
        <v>401</v>
      </c>
      <c r="F100" s="1085">
        <v>7260.4500000000698</v>
      </c>
      <c r="G100" s="1087">
        <v>1.2401464853591726E-2</v>
      </c>
      <c r="H100" s="1088">
        <v>1.2398845826344429E-2</v>
      </c>
    </row>
    <row r="101" spans="1:8" ht="15.5" hidden="1">
      <c r="A101" s="1084" t="str">
        <f t="shared" si="12"/>
        <v>CANARIAS</v>
      </c>
      <c r="B101" s="1085">
        <f>C22</f>
        <v>-38831.349999999977</v>
      </c>
      <c r="C101" s="1086">
        <f>D22</f>
        <v>-4.8650054893846217E-2</v>
      </c>
      <c r="D101" s="131">
        <v>5</v>
      </c>
      <c r="E101" s="1084" t="s">
        <v>391</v>
      </c>
      <c r="F101" s="1085">
        <v>6987.2399999999907</v>
      </c>
      <c r="G101" s="1087">
        <v>3.6433515282083828E-3</v>
      </c>
      <c r="H101" s="1088">
        <v>-4.4733115856759875E-3</v>
      </c>
    </row>
    <row r="102" spans="1:8" ht="15.5" hidden="1">
      <c r="A102" s="1084" t="str">
        <f t="shared" si="12"/>
        <v>CANTABRIA</v>
      </c>
      <c r="B102" s="1085">
        <f>C23</f>
        <v>-5910.4799999999814</v>
      </c>
      <c r="C102" s="1086">
        <f>D23</f>
        <v>-2.7584690256086342E-2</v>
      </c>
      <c r="D102" s="131">
        <v>6</v>
      </c>
      <c r="E102" s="1084" t="s">
        <v>399</v>
      </c>
      <c r="F102" s="1085">
        <v>5847.7000000000698</v>
      </c>
      <c r="G102" s="1087">
        <v>5.8099007854897078E-3</v>
      </c>
      <c r="H102" s="1088">
        <v>4.6343585889658812E-3</v>
      </c>
    </row>
    <row r="103" spans="1:8" ht="15.5" hidden="1">
      <c r="A103" s="1084" t="str">
        <f t="shared" si="12"/>
        <v>CASTILLA-LEÓN</v>
      </c>
      <c r="B103" s="1085">
        <f>C33</f>
        <v>-21582.130000000005</v>
      </c>
      <c r="C103" s="1086">
        <f>D33</f>
        <v>-2.3821396540441464E-2</v>
      </c>
      <c r="D103" s="131">
        <v>7</v>
      </c>
      <c r="E103" s="1084" t="s">
        <v>356</v>
      </c>
      <c r="F103" s="1085">
        <v>3591.5499999998137</v>
      </c>
      <c r="G103" s="1087">
        <v>1.1455481513529264E-3</v>
      </c>
      <c r="H103" s="1088">
        <v>1.4186688816372639E-2</v>
      </c>
    </row>
    <row r="104" spans="1:8" ht="15.5" hidden="1">
      <c r="A104" s="1084" t="str">
        <f t="shared" si="12"/>
        <v>CAST.-LA MANCHA</v>
      </c>
      <c r="B104" s="1085">
        <f>C39</f>
        <v>-19808.75</v>
      </c>
      <c r="C104" s="1086">
        <f>D39</f>
        <v>-2.8540979782461062E-2</v>
      </c>
      <c r="D104" s="131">
        <v>8</v>
      </c>
      <c r="E104" s="1084" t="s">
        <v>406</v>
      </c>
      <c r="F104" s="1085">
        <v>3181.4499999999534</v>
      </c>
      <c r="G104" s="1087">
        <v>3.279943759137538E-3</v>
      </c>
      <c r="H104" s="1088">
        <v>5.1077403216266415E-3</v>
      </c>
    </row>
    <row r="105" spans="1:8" ht="15.5" hidden="1">
      <c r="A105" s="1084" t="str">
        <f t="shared" si="12"/>
        <v>CATALUÑA</v>
      </c>
      <c r="B105" s="1085">
        <f>C44</f>
        <v>-89841.139999999665</v>
      </c>
      <c r="C105" s="1086">
        <f>D44</f>
        <v>-2.6425515989743187E-2</v>
      </c>
      <c r="D105" s="131">
        <v>9</v>
      </c>
      <c r="E105" s="1084" t="s">
        <v>376</v>
      </c>
      <c r="F105" s="1085">
        <v>3068.7900000000373</v>
      </c>
      <c r="G105" s="1087">
        <v>3.3658065775168389E-3</v>
      </c>
      <c r="H105" s="1088">
        <v>0.11790758712913263</v>
      </c>
    </row>
    <row r="106" spans="1:8" ht="15.5" hidden="1">
      <c r="A106" s="1084" t="str">
        <f t="shared" si="12"/>
        <v>C. VALENCIANA</v>
      </c>
      <c r="B106" s="1085">
        <f>C48</f>
        <v>-72416.010000000009</v>
      </c>
      <c r="C106" s="1086">
        <f>D48</f>
        <v>-3.8172930647486503E-2</v>
      </c>
      <c r="D106" s="131">
        <v>10</v>
      </c>
      <c r="E106" s="1084" t="s">
        <v>360</v>
      </c>
      <c r="F106" s="1085">
        <v>2922.0800000000745</v>
      </c>
      <c r="G106" s="1087">
        <v>5.1026217939513785E-3</v>
      </c>
      <c r="H106" s="1088">
        <v>7.1644641704919909E-3</v>
      </c>
    </row>
    <row r="107" spans="1:8" ht="15.5" hidden="1">
      <c r="A107" s="1084" t="str">
        <f t="shared" si="12"/>
        <v>EXTREMADURA</v>
      </c>
      <c r="B107" s="1085">
        <f>C51</f>
        <v>-8190.8099999999977</v>
      </c>
      <c r="C107" s="1086">
        <f>D51</f>
        <v>-2.1367108774254184E-2</v>
      </c>
      <c r="D107" s="131">
        <v>11</v>
      </c>
      <c r="E107" s="1084" t="s">
        <v>365</v>
      </c>
      <c r="F107" s="1085">
        <v>2341.0800000000745</v>
      </c>
      <c r="G107" s="1087">
        <v>2.8696754522683499E-3</v>
      </c>
      <c r="H107" s="1088">
        <v>6.539318267904326E-3</v>
      </c>
    </row>
    <row r="108" spans="1:8" ht="15.5" hidden="1">
      <c r="A108" s="1084" t="str">
        <f t="shared" si="12"/>
        <v>GALICIA</v>
      </c>
      <c r="B108" s="1085">
        <f t="shared" ref="B108:C111" si="14">C56</f>
        <v>-27853.420000000042</v>
      </c>
      <c r="C108" s="1086">
        <f t="shared" si="14"/>
        <v>-2.7780530278072368E-2</v>
      </c>
      <c r="D108" s="131">
        <v>12</v>
      </c>
      <c r="E108" s="1084" t="s">
        <v>402</v>
      </c>
      <c r="F108" s="1085">
        <v>1886.9000000000233</v>
      </c>
      <c r="G108" s="1087">
        <v>6.5761959064409847E-3</v>
      </c>
      <c r="H108" s="1088">
        <v>5.4618982826335483E-3</v>
      </c>
    </row>
    <row r="109" spans="1:8" ht="15.5" hidden="1">
      <c r="A109" s="1084" t="str">
        <f t="shared" si="12"/>
        <v>C. DE MADRID</v>
      </c>
      <c r="B109" s="1085">
        <f t="shared" si="14"/>
        <v>-86447.350000000093</v>
      </c>
      <c r="C109" s="1086">
        <f t="shared" si="14"/>
        <v>-2.6788842199710006E-2</v>
      </c>
      <c r="D109" s="131">
        <v>13</v>
      </c>
      <c r="E109" s="1084" t="s">
        <v>382</v>
      </c>
      <c r="F109" s="1085">
        <v>1391.390000000014</v>
      </c>
      <c r="G109" s="1087">
        <v>1.9781352638541527E-3</v>
      </c>
      <c r="H109" s="1088">
        <v>4.3303030634289641E-4</v>
      </c>
    </row>
    <row r="110" spans="1:8" ht="15.5" hidden="1">
      <c r="A110" s="1084" t="str">
        <f t="shared" si="12"/>
        <v>R. DE MURCIA</v>
      </c>
      <c r="B110" s="1085">
        <f t="shared" si="14"/>
        <v>-13322.050000000047</v>
      </c>
      <c r="C110" s="1086">
        <f t="shared" si="14"/>
        <v>-2.2552054515434516E-2</v>
      </c>
      <c r="D110" s="131">
        <v>14</v>
      </c>
      <c r="E110" s="1084" t="s">
        <v>366</v>
      </c>
      <c r="F110" s="1089">
        <v>1021.5</v>
      </c>
      <c r="G110" s="1087">
        <v>4.7433109564214426E-3</v>
      </c>
      <c r="H110" s="1088">
        <v>1.1446176583483902E-2</v>
      </c>
    </row>
    <row r="111" spans="1:8" ht="15.5" hidden="1">
      <c r="A111" s="1084" t="str">
        <f t="shared" si="12"/>
        <v>NAVARRA</v>
      </c>
      <c r="B111" s="1085">
        <f t="shared" si="14"/>
        <v>-4775.3300000000163</v>
      </c>
      <c r="C111" s="1086">
        <f t="shared" si="14"/>
        <v>-1.6641292337226665E-2</v>
      </c>
      <c r="D111" s="131">
        <v>15</v>
      </c>
      <c r="E111" s="1084" t="s">
        <v>394</v>
      </c>
      <c r="F111" s="1085">
        <v>743.59000000002561</v>
      </c>
      <c r="G111" s="1087">
        <v>1.9218199041863837E-3</v>
      </c>
      <c r="H111" s="1088">
        <v>1.0148421422552456E-2</v>
      </c>
    </row>
    <row r="112" spans="1:8" ht="15.5" hidden="1">
      <c r="A112" s="1084" t="str">
        <f t="shared" si="12"/>
        <v>PAÍS VASCO</v>
      </c>
      <c r="B112" s="1085">
        <f t="shared" ref="B112:C115" si="15">C63</f>
        <v>-18418.239999999991</v>
      </c>
      <c r="C112" s="1086">
        <f t="shared" si="15"/>
        <v>-1.9039133955421894E-2</v>
      </c>
      <c r="D112" s="131">
        <v>16</v>
      </c>
      <c r="E112" s="1084" t="s">
        <v>407</v>
      </c>
      <c r="F112" s="1085">
        <v>461.44000000000233</v>
      </c>
      <c r="G112" s="1087">
        <v>3.5626198535454456E-3</v>
      </c>
      <c r="H112" s="1088">
        <v>1.9081400490573941E-2</v>
      </c>
    </row>
    <row r="113" spans="1:9" ht="15.5" hidden="1">
      <c r="A113" s="1084" t="str">
        <f t="shared" si="12"/>
        <v>LA RIOJA</v>
      </c>
      <c r="B113" s="1085">
        <f t="shared" si="15"/>
        <v>-3014.8100000000122</v>
      </c>
      <c r="C113" s="1086">
        <f t="shared" si="15"/>
        <v>-2.3509891659747817E-2</v>
      </c>
      <c r="D113" s="131">
        <v>17</v>
      </c>
      <c r="E113" s="1084" t="s">
        <v>361</v>
      </c>
      <c r="F113" s="1085">
        <v>371.84000000002561</v>
      </c>
      <c r="G113" s="1087">
        <v>1.0253337173924404E-3</v>
      </c>
      <c r="H113" s="1088">
        <v>1.692886007578176E-2</v>
      </c>
    </row>
    <row r="114" spans="1:9" ht="15.5" hidden="1">
      <c r="A114" s="1084" t="str">
        <f t="shared" si="12"/>
        <v>CEUTA</v>
      </c>
      <c r="B114" s="1085">
        <f t="shared" si="15"/>
        <v>-929.76000000000204</v>
      </c>
      <c r="C114" s="1086">
        <f t="shared" si="15"/>
        <v>-4.0490699759736848E-2</v>
      </c>
      <c r="D114" s="131">
        <v>18</v>
      </c>
      <c r="E114" s="1084" t="s">
        <v>409</v>
      </c>
      <c r="F114" s="1085">
        <v>151.38000000000466</v>
      </c>
      <c r="G114" s="1087">
        <v>6.2220581785870088E-3</v>
      </c>
      <c r="H114" s="1088">
        <v>1.9574323176981823E-2</v>
      </c>
    </row>
    <row r="115" spans="1:9" ht="15.5" hidden="1">
      <c r="A115" s="1084" t="str">
        <f t="shared" si="12"/>
        <v>MELILLA</v>
      </c>
      <c r="B115" s="1085">
        <f t="shared" si="15"/>
        <v>-718.66999999999825</v>
      </c>
      <c r="C115" s="1086">
        <f t="shared" si="15"/>
        <v>-2.9453422960940445E-2</v>
      </c>
      <c r="D115" s="131">
        <v>19</v>
      </c>
      <c r="E115" s="1084" t="s">
        <v>408</v>
      </c>
      <c r="F115" s="1085">
        <v>84.119999999998981</v>
      </c>
      <c r="G115" s="1087">
        <v>3.63790006845921E-3</v>
      </c>
      <c r="H115" s="1088">
        <v>6.1733112263020473E-3</v>
      </c>
    </row>
    <row r="116" spans="1:9" ht="15.5" hidden="1">
      <c r="A116" s="1084" t="str">
        <f t="shared" si="12"/>
        <v>TOTAL</v>
      </c>
      <c r="B116" s="1089">
        <f>SUM(B97:B115)</f>
        <v>-548092.67999999982</v>
      </c>
      <c r="C116" s="1090">
        <f>D67</f>
        <v>-2.8836729764728841E-2</v>
      </c>
      <c r="E116" s="1084" t="s">
        <v>88</v>
      </c>
      <c r="F116" s="1085">
        <v>85735.369999999763</v>
      </c>
      <c r="G116" s="1087">
        <v>4.4736527622928346E-3</v>
      </c>
      <c r="H116" s="1091">
        <v>1.1337940522053946E-2</v>
      </c>
    </row>
    <row r="117" spans="1:9" ht="15.5" hidden="1">
      <c r="B117" s="1077"/>
      <c r="F117" s="1084"/>
      <c r="G117" s="1092"/>
      <c r="H117" s="1088"/>
      <c r="I117" s="1093"/>
    </row>
    <row r="118" spans="1:9" hidden="1">
      <c r="G118" s="411"/>
    </row>
    <row r="119" spans="1:9" hidden="1">
      <c r="G119" s="411"/>
    </row>
    <row r="120" spans="1:9" hidden="1">
      <c r="G120" s="411"/>
    </row>
    <row r="121" spans="1:9" hidden="1">
      <c r="G121" s="411"/>
    </row>
    <row r="122" spans="1:9" hidden="1">
      <c r="G122" s="411"/>
    </row>
    <row r="123" spans="1:9" hidden="1">
      <c r="A123" s="950" t="s">
        <v>348</v>
      </c>
      <c r="B123" s="1077">
        <f t="shared" ref="B123:B185" si="16">F5</f>
        <v>-3.3028263434066951E-2</v>
      </c>
      <c r="C123" s="131">
        <v>1</v>
      </c>
      <c r="D123" s="950" t="s">
        <v>353</v>
      </c>
      <c r="E123" s="1077">
        <v>7.7290262328721493E-2</v>
      </c>
      <c r="G123" s="411"/>
    </row>
    <row r="124" spans="1:9" hidden="1">
      <c r="A124" s="950" t="s">
        <v>349</v>
      </c>
      <c r="B124" s="1077">
        <f t="shared" si="16"/>
        <v>-7.5469117501098304E-2</v>
      </c>
      <c r="C124" s="131">
        <v>2</v>
      </c>
      <c r="D124" s="950" t="s">
        <v>409</v>
      </c>
      <c r="E124" s="1077">
        <v>6.1761755400989049E-2</v>
      </c>
      <c r="G124" s="411"/>
    </row>
    <row r="125" spans="1:9" hidden="1">
      <c r="A125" s="950" t="s">
        <v>350</v>
      </c>
      <c r="B125" s="1077">
        <f t="shared" si="16"/>
        <v>-6.987869491536769E-2</v>
      </c>
      <c r="C125" s="131">
        <v>3</v>
      </c>
      <c r="D125" s="950" t="s">
        <v>408</v>
      </c>
      <c r="E125" s="1077">
        <v>2.8004452256721102E-2</v>
      </c>
      <c r="G125" s="411"/>
    </row>
    <row r="126" spans="1:9" hidden="1">
      <c r="A126" s="950" t="s">
        <v>351</v>
      </c>
      <c r="B126" s="1077">
        <f t="shared" si="16"/>
        <v>-5.3376592825404412E-2</v>
      </c>
      <c r="C126" s="131">
        <v>4</v>
      </c>
      <c r="D126" s="950" t="s">
        <v>348</v>
      </c>
      <c r="E126" s="1077">
        <v>1.9427014011609289E-2</v>
      </c>
      <c r="G126" s="411"/>
    </row>
    <row r="127" spans="1:9" hidden="1">
      <c r="A127" s="950" t="s">
        <v>352</v>
      </c>
      <c r="B127" s="1077">
        <f t="shared" si="16"/>
        <v>-5.7651545920698433E-2</v>
      </c>
      <c r="C127" s="131">
        <v>5</v>
      </c>
      <c r="D127" s="950" t="s">
        <v>351</v>
      </c>
      <c r="E127" s="1077">
        <v>1.5841326809174161E-2</v>
      </c>
      <c r="F127" s="410"/>
      <c r="G127" s="411"/>
    </row>
    <row r="128" spans="1:9" hidden="1">
      <c r="A128" s="950" t="s">
        <v>353</v>
      </c>
      <c r="B128" s="1077">
        <f t="shared" si="16"/>
        <v>-6.4323976193740084E-2</v>
      </c>
      <c r="C128" s="131">
        <v>6</v>
      </c>
      <c r="D128" s="950" t="s">
        <v>363</v>
      </c>
      <c r="E128" s="1077">
        <v>1.330981490916705E-2</v>
      </c>
      <c r="G128" s="411"/>
    </row>
    <row r="129" spans="1:7" hidden="1">
      <c r="A129" s="950" t="s">
        <v>354</v>
      </c>
      <c r="B129" s="1077">
        <f t="shared" si="16"/>
        <v>-7.4010202916182433E-2</v>
      </c>
      <c r="C129" s="131">
        <v>7</v>
      </c>
      <c r="D129" s="950" t="s">
        <v>354</v>
      </c>
      <c r="E129" s="1077">
        <v>1.3129841733928282E-2</v>
      </c>
      <c r="G129" s="411"/>
    </row>
    <row r="130" spans="1:7" hidden="1">
      <c r="A130" s="950" t="s">
        <v>355</v>
      </c>
      <c r="B130" s="1077">
        <f t="shared" si="16"/>
        <v>-5.4588145892545237E-2</v>
      </c>
      <c r="D130" s="132" t="s">
        <v>365</v>
      </c>
      <c r="E130" s="546">
        <v>1.2511398522428996E-2</v>
      </c>
      <c r="G130" s="411"/>
    </row>
    <row r="131" spans="1:7" hidden="1">
      <c r="A131" s="950" t="s">
        <v>356</v>
      </c>
      <c r="B131" s="1077">
        <f t="shared" si="16"/>
        <v>-6.1157176648805822E-2</v>
      </c>
      <c r="C131" s="131">
        <v>8</v>
      </c>
      <c r="D131" s="950" t="s">
        <v>364</v>
      </c>
      <c r="E131" s="1077">
        <v>1.1609232153344751E-2</v>
      </c>
      <c r="G131" s="411"/>
    </row>
    <row r="132" spans="1:7" hidden="1">
      <c r="A132" s="950" t="s">
        <v>357</v>
      </c>
      <c r="B132" s="1077">
        <f t="shared" si="16"/>
        <v>-2.7716350153427327E-2</v>
      </c>
      <c r="C132" s="131">
        <v>9</v>
      </c>
      <c r="D132" s="950" t="s">
        <v>388</v>
      </c>
      <c r="E132" s="1077">
        <v>6.8870276712393874E-3</v>
      </c>
      <c r="G132" s="411"/>
    </row>
    <row r="133" spans="1:7" hidden="1">
      <c r="A133" s="950" t="s">
        <v>358</v>
      </c>
      <c r="B133" s="1077">
        <f t="shared" si="16"/>
        <v>-2.5578516088682335E-2</v>
      </c>
      <c r="D133" s="132" t="s">
        <v>356</v>
      </c>
      <c r="E133" s="546">
        <v>6.5653149342619344E-3</v>
      </c>
      <c r="G133" s="411"/>
    </row>
    <row r="134" spans="1:7" hidden="1">
      <c r="A134" s="950" t="s">
        <v>359</v>
      </c>
      <c r="B134" s="1077">
        <f t="shared" si="16"/>
        <v>-3.1833765046472284E-2</v>
      </c>
      <c r="C134" s="131">
        <v>10</v>
      </c>
      <c r="D134" s="950" t="s">
        <v>350</v>
      </c>
      <c r="E134" s="1077">
        <v>4.9211000916407066E-3</v>
      </c>
      <c r="G134" s="411"/>
    </row>
    <row r="135" spans="1:7" hidden="1">
      <c r="A135" s="950" t="s">
        <v>360</v>
      </c>
      <c r="B135" s="1077">
        <f t="shared" si="16"/>
        <v>-3.0535177313507966E-2</v>
      </c>
      <c r="C135" s="131">
        <v>11</v>
      </c>
      <c r="D135" s="132" t="s">
        <v>362</v>
      </c>
      <c r="E135" s="546">
        <v>3.4853703446762196E-3</v>
      </c>
      <c r="G135" s="411"/>
    </row>
    <row r="136" spans="1:7" hidden="1">
      <c r="A136" s="950" t="s">
        <v>361</v>
      </c>
      <c r="B136" s="1077">
        <f t="shared" si="16"/>
        <v>-3.6876703059425475E-2</v>
      </c>
      <c r="C136" s="131">
        <v>12</v>
      </c>
      <c r="D136" s="950" t="s">
        <v>357</v>
      </c>
      <c r="E136" s="1077">
        <v>2.3957737217914499E-3</v>
      </c>
      <c r="G136" s="411"/>
    </row>
    <row r="137" spans="1:7" hidden="1">
      <c r="A137" s="950" t="s">
        <v>362</v>
      </c>
      <c r="B137" s="1077">
        <f t="shared" si="16"/>
        <v>-8.7318307800621997E-2</v>
      </c>
      <c r="C137" s="131">
        <v>13</v>
      </c>
      <c r="D137" s="950" t="s">
        <v>380</v>
      </c>
      <c r="E137" s="1077">
        <v>4.5933696429534265E-4</v>
      </c>
      <c r="G137" s="411"/>
    </row>
    <row r="138" spans="1:7" hidden="1">
      <c r="A138" s="950" t="s">
        <v>363</v>
      </c>
      <c r="B138" s="1077">
        <f t="shared" si="16"/>
        <v>-6.2718459338493182E-2</v>
      </c>
      <c r="D138" s="950" t="s">
        <v>392</v>
      </c>
      <c r="E138" s="1077">
        <v>-9.0069642771217762E-4</v>
      </c>
      <c r="G138" s="411"/>
    </row>
    <row r="139" spans="1:7" hidden="1">
      <c r="A139" s="950" t="s">
        <v>364</v>
      </c>
      <c r="B139" s="1077">
        <f t="shared" si="16"/>
        <v>-6.2631606798835393E-2</v>
      </c>
      <c r="D139" s="950" t="s">
        <v>391</v>
      </c>
      <c r="E139" s="1077">
        <v>-1.348808850084926E-3</v>
      </c>
      <c r="G139" s="411"/>
    </row>
    <row r="140" spans="1:7" hidden="1">
      <c r="A140" s="950" t="s">
        <v>365</v>
      </c>
      <c r="B140" s="1077">
        <f t="shared" si="16"/>
        <v>-6.2677534988557215E-2</v>
      </c>
      <c r="D140" s="950" t="s">
        <v>394</v>
      </c>
      <c r="E140" s="1077">
        <v>-3.4582996669277888E-3</v>
      </c>
      <c r="G140" s="411"/>
    </row>
    <row r="141" spans="1:7" hidden="1">
      <c r="A141" s="950" t="s">
        <v>366</v>
      </c>
      <c r="B141" s="1077">
        <f t="shared" si="16"/>
        <v>-3.8221203002451576E-2</v>
      </c>
      <c r="D141" s="950" t="s">
        <v>383</v>
      </c>
      <c r="E141" s="1077">
        <v>-3.6326123432314228E-3</v>
      </c>
      <c r="G141" s="411"/>
    </row>
    <row r="142" spans="1:7" hidden="1">
      <c r="A142" s="950" t="s">
        <v>367</v>
      </c>
      <c r="B142" s="1077">
        <f t="shared" si="16"/>
        <v>-3.3768271307764941E-2</v>
      </c>
      <c r="D142" s="950" t="s">
        <v>390</v>
      </c>
      <c r="E142" s="1077">
        <v>-4.3509925757705403E-3</v>
      </c>
      <c r="G142" s="411"/>
    </row>
    <row r="143" spans="1:7" hidden="1">
      <c r="A143" s="950" t="s">
        <v>368</v>
      </c>
      <c r="B143" s="1077">
        <f t="shared" si="16"/>
        <v>-3.7137342153509945E-2</v>
      </c>
      <c r="D143" s="950" t="s">
        <v>370</v>
      </c>
      <c r="E143" s="1077">
        <v>-4.901601598617078E-3</v>
      </c>
      <c r="G143" s="411"/>
    </row>
    <row r="144" spans="1:7" hidden="1">
      <c r="A144" s="950" t="s">
        <v>369</v>
      </c>
      <c r="B144" s="1077">
        <f t="shared" si="16"/>
        <v>-3.2566543931754399E-2</v>
      </c>
      <c r="D144" s="950" t="s">
        <v>88</v>
      </c>
      <c r="E144" s="1077">
        <v>-5.1719776604829404E-3</v>
      </c>
      <c r="G144" s="411"/>
    </row>
    <row r="145" spans="1:7" hidden="1">
      <c r="A145" s="950" t="s">
        <v>370</v>
      </c>
      <c r="B145" s="1077">
        <f t="shared" si="16"/>
        <v>-4.1753331432551E-2</v>
      </c>
      <c r="D145" s="950" t="s">
        <v>387</v>
      </c>
      <c r="E145" s="1077">
        <v>-5.58994079180819E-3</v>
      </c>
      <c r="G145" s="411"/>
    </row>
    <row r="146" spans="1:7" hidden="1">
      <c r="A146" s="950" t="s">
        <v>371</v>
      </c>
      <c r="B146" s="1077">
        <f t="shared" si="16"/>
        <v>-3.6911733483567577E-2</v>
      </c>
      <c r="D146" s="950" t="s">
        <v>377</v>
      </c>
      <c r="E146" s="1077">
        <v>-5.7247870217403962E-3</v>
      </c>
      <c r="G146" s="411"/>
    </row>
    <row r="147" spans="1:7" hidden="1">
      <c r="A147" s="950" t="s">
        <v>372</v>
      </c>
      <c r="B147" s="1077">
        <f t="shared" si="16"/>
        <v>-2.198749535678024E-2</v>
      </c>
      <c r="D147" s="950" t="s">
        <v>404</v>
      </c>
      <c r="E147" s="1077">
        <v>-6.9837094721240112E-3</v>
      </c>
      <c r="G147" s="411"/>
    </row>
    <row r="148" spans="1:7" hidden="1">
      <c r="A148" s="950" t="s">
        <v>373</v>
      </c>
      <c r="B148" s="1077">
        <f t="shared" si="16"/>
        <v>-2.4594077706041939E-2</v>
      </c>
      <c r="D148" s="950" t="s">
        <v>384</v>
      </c>
      <c r="E148" s="1077">
        <v>-7.5613060264428933E-3</v>
      </c>
      <c r="G148" s="411"/>
    </row>
    <row r="149" spans="1:7" hidden="1">
      <c r="A149" s="950" t="s">
        <v>374</v>
      </c>
      <c r="B149" s="1077">
        <f t="shared" si="16"/>
        <v>-3.0740946014583437E-2</v>
      </c>
      <c r="D149" s="950" t="s">
        <v>349</v>
      </c>
      <c r="E149" s="1077">
        <v>-7.6343510040611795E-3</v>
      </c>
      <c r="G149" s="411"/>
    </row>
    <row r="150" spans="1:7" hidden="1">
      <c r="A150" s="950" t="s">
        <v>375</v>
      </c>
      <c r="B150" s="1077">
        <f t="shared" si="16"/>
        <v>-3.5573008123805705E-2</v>
      </c>
      <c r="D150" s="950" t="s">
        <v>393</v>
      </c>
      <c r="E150" s="1077">
        <v>-7.7546671532201517E-3</v>
      </c>
    </row>
    <row r="151" spans="1:7" hidden="1">
      <c r="A151" s="950" t="s">
        <v>376</v>
      </c>
      <c r="B151" s="1077">
        <f t="shared" si="16"/>
        <v>-3.3300010241767986E-2</v>
      </c>
      <c r="D151" s="950" t="s">
        <v>355</v>
      </c>
      <c r="E151" s="1077">
        <v>-8.3263436036759009E-3</v>
      </c>
    </row>
    <row r="152" spans="1:7" hidden="1">
      <c r="A152" s="950" t="s">
        <v>377</v>
      </c>
      <c r="B152" s="1077">
        <f t="shared" si="16"/>
        <v>-1.7451642097891407E-2</v>
      </c>
      <c r="D152" s="950" t="s">
        <v>382</v>
      </c>
      <c r="E152" s="1077">
        <v>-8.403503125902323E-3</v>
      </c>
    </row>
    <row r="153" spans="1:7" hidden="1">
      <c r="A153" s="950" t="s">
        <v>378</v>
      </c>
      <c r="B153" s="1077">
        <f t="shared" si="16"/>
        <v>-5.3681459752446981E-2</v>
      </c>
      <c r="D153" s="950" t="s">
        <v>400</v>
      </c>
      <c r="E153" s="1077">
        <v>-8.7367717141209056E-3</v>
      </c>
    </row>
    <row r="154" spans="1:7" hidden="1">
      <c r="A154" s="950" t="s">
        <v>379</v>
      </c>
      <c r="B154" s="1077">
        <f t="shared" si="16"/>
        <v>-1.7502141592709575E-2</v>
      </c>
      <c r="D154" s="950" t="s">
        <v>379</v>
      </c>
      <c r="E154" s="1077">
        <v>-8.8345613761132702E-3</v>
      </c>
    </row>
    <row r="155" spans="1:7" hidden="1">
      <c r="A155" s="950" t="s">
        <v>380</v>
      </c>
      <c r="B155" s="1077">
        <f t="shared" si="16"/>
        <v>-4.4564173952997277E-2</v>
      </c>
      <c r="D155" s="950" t="s">
        <v>367</v>
      </c>
      <c r="E155" s="1077">
        <v>-9.6065052819965802E-3</v>
      </c>
    </row>
    <row r="156" spans="1:7" hidden="1">
      <c r="A156" s="950" t="s">
        <v>381</v>
      </c>
      <c r="B156" s="1077">
        <f t="shared" si="16"/>
        <v>-3.27818373955725E-2</v>
      </c>
      <c r="D156" s="950" t="s">
        <v>378</v>
      </c>
      <c r="E156" s="1077">
        <v>-9.6107020105070662E-3</v>
      </c>
    </row>
    <row r="157" spans="1:7" hidden="1">
      <c r="A157" s="950" t="s">
        <v>382</v>
      </c>
      <c r="B157" s="1077">
        <f t="shared" si="16"/>
        <v>-3.4625289662676528E-2</v>
      </c>
      <c r="D157" s="950" t="s">
        <v>389</v>
      </c>
      <c r="E157" s="1077">
        <v>-9.8251785055391005E-3</v>
      </c>
    </row>
    <row r="158" spans="1:7" hidden="1">
      <c r="A158" s="950" t="s">
        <v>383</v>
      </c>
      <c r="B158" s="1077">
        <f t="shared" si="16"/>
        <v>-3.3819721754679399E-2</v>
      </c>
      <c r="D158" s="950" t="s">
        <v>401</v>
      </c>
      <c r="E158" s="1077">
        <v>-9.8435181067911826E-3</v>
      </c>
    </row>
    <row r="159" spans="1:7" hidden="1">
      <c r="A159" s="950" t="s">
        <v>384</v>
      </c>
      <c r="B159" s="1077">
        <f t="shared" si="16"/>
        <v>-6.7748018993990411E-2</v>
      </c>
      <c r="D159" s="950" t="s">
        <v>358</v>
      </c>
      <c r="E159" s="1077">
        <v>-1.008127337459308E-2</v>
      </c>
    </row>
    <row r="160" spans="1:7" hidden="1">
      <c r="A160" s="950" t="s">
        <v>385</v>
      </c>
      <c r="B160" s="1077">
        <f t="shared" si="16"/>
        <v>-2.2372109955683173E-2</v>
      </c>
      <c r="D160" s="950" t="s">
        <v>397</v>
      </c>
      <c r="E160" s="1077">
        <v>-1.0425714480707837E-2</v>
      </c>
    </row>
    <row r="161" spans="1:5" hidden="1">
      <c r="A161" s="950" t="s">
        <v>386</v>
      </c>
      <c r="B161" s="1077">
        <f t="shared" si="16"/>
        <v>-6.114683156740075E-2</v>
      </c>
      <c r="D161" s="950" t="s">
        <v>395</v>
      </c>
      <c r="E161" s="1077">
        <v>-1.0607598289961051E-2</v>
      </c>
    </row>
    <row r="162" spans="1:5" hidden="1">
      <c r="A162" s="950" t="s">
        <v>387</v>
      </c>
      <c r="B162" s="1077">
        <f t="shared" si="16"/>
        <v>-3.8899823879170237E-2</v>
      </c>
      <c r="D162" s="950" t="s">
        <v>407</v>
      </c>
      <c r="E162" s="1077">
        <v>-1.1537190252879137E-2</v>
      </c>
    </row>
    <row r="163" spans="1:5" hidden="1">
      <c r="A163" s="950" t="s">
        <v>388</v>
      </c>
      <c r="B163" s="1077">
        <f t="shared" si="16"/>
        <v>-6.4637780259022559E-2</v>
      </c>
      <c r="D163" s="950" t="s">
        <v>360</v>
      </c>
      <c r="E163" s="1077">
        <v>-1.198832120425064E-2</v>
      </c>
    </row>
    <row r="164" spans="1:5" hidden="1">
      <c r="A164" s="950" t="s">
        <v>389</v>
      </c>
      <c r="B164" s="1077">
        <f t="shared" si="16"/>
        <v>-4.2340381714654707E-2</v>
      </c>
      <c r="D164" s="950" t="s">
        <v>381</v>
      </c>
      <c r="E164" s="1077">
        <v>-1.2361530969029255E-2</v>
      </c>
    </row>
    <row r="165" spans="1:5" hidden="1">
      <c r="A165" s="950" t="s">
        <v>390</v>
      </c>
      <c r="B165" s="1077">
        <f t="shared" si="16"/>
        <v>-2.7587871195494995E-2</v>
      </c>
      <c r="D165" s="950" t="s">
        <v>385</v>
      </c>
      <c r="E165" s="1077">
        <v>-1.3436501512247956E-2</v>
      </c>
    </row>
    <row r="166" spans="1:5" hidden="1">
      <c r="A166" s="950" t="s">
        <v>391</v>
      </c>
      <c r="B166" s="1077">
        <f t="shared" si="16"/>
        <v>-4.2257307396852073E-2</v>
      </c>
      <c r="D166" s="950" t="s">
        <v>399</v>
      </c>
      <c r="E166" s="1077">
        <v>-1.3755411385414695E-2</v>
      </c>
    </row>
    <row r="167" spans="1:5" hidden="1">
      <c r="A167" s="950" t="s">
        <v>392</v>
      </c>
      <c r="B167" s="1077">
        <f t="shared" si="16"/>
        <v>-5.2458514431613312E-2</v>
      </c>
      <c r="D167" s="950" t="s">
        <v>406</v>
      </c>
      <c r="E167" s="1077">
        <v>-1.4081547370386804E-2</v>
      </c>
    </row>
    <row r="168" spans="1:5" hidden="1">
      <c r="A168" s="950" t="s">
        <v>393</v>
      </c>
      <c r="B168" s="1077">
        <f t="shared" si="16"/>
        <v>-4.7249141824000418E-2</v>
      </c>
      <c r="D168" s="950" t="s">
        <v>398</v>
      </c>
      <c r="E168" s="1077">
        <v>-1.4633360148424535E-2</v>
      </c>
    </row>
    <row r="169" spans="1:5" hidden="1">
      <c r="A169" s="950" t="s">
        <v>394</v>
      </c>
      <c r="B169" s="1077">
        <f t="shared" si="16"/>
        <v>-5.0555992410451278E-2</v>
      </c>
      <c r="D169" s="950" t="s">
        <v>386</v>
      </c>
      <c r="E169" s="1077">
        <v>-1.490943921433896E-2</v>
      </c>
    </row>
    <row r="170" spans="1:5" hidden="1">
      <c r="A170" s="950" t="s">
        <v>395</v>
      </c>
      <c r="B170" s="1077">
        <f t="shared" si="16"/>
        <v>-3.5879489023954769E-2</v>
      </c>
      <c r="D170" s="950" t="s">
        <v>361</v>
      </c>
      <c r="E170" s="1077">
        <v>-1.51880616623008E-2</v>
      </c>
    </row>
    <row r="171" spans="1:5" hidden="1">
      <c r="A171" s="950" t="s">
        <v>396</v>
      </c>
      <c r="B171" s="1077">
        <f t="shared" si="16"/>
        <v>-3.2148167513602721E-2</v>
      </c>
      <c r="D171" s="950" t="s">
        <v>371</v>
      </c>
      <c r="E171" s="1077">
        <v>-1.5336051316004795E-2</v>
      </c>
    </row>
    <row r="172" spans="1:5" hidden="1">
      <c r="A172" s="950" t="s">
        <v>397</v>
      </c>
      <c r="B172" s="1077">
        <f t="shared" si="16"/>
        <v>-2.7168093889598954E-2</v>
      </c>
      <c r="D172" s="950" t="s">
        <v>359</v>
      </c>
      <c r="E172" s="1077">
        <v>-1.5515863642667549E-2</v>
      </c>
    </row>
    <row r="173" spans="1:5" hidden="1">
      <c r="A173" s="950" t="s">
        <v>398</v>
      </c>
      <c r="B173" s="1077">
        <f t="shared" si="16"/>
        <v>-3.8448418381752614E-2</v>
      </c>
      <c r="D173" s="950" t="s">
        <v>374</v>
      </c>
      <c r="E173" s="1077">
        <v>-1.609864049734322E-2</v>
      </c>
    </row>
    <row r="174" spans="1:5" hidden="1">
      <c r="A174" s="950" t="s">
        <v>399</v>
      </c>
      <c r="B174" s="1077">
        <f t="shared" si="16"/>
        <v>-3.5445774309116329E-2</v>
      </c>
      <c r="D174" s="950" t="s">
        <v>403</v>
      </c>
      <c r="E174" s="1077">
        <v>-1.7328838602174712E-2</v>
      </c>
    </row>
    <row r="175" spans="1:5" hidden="1">
      <c r="A175" s="950" t="s">
        <v>400</v>
      </c>
      <c r="B175" s="1077">
        <f t="shared" si="16"/>
        <v>-2.5280590297156014E-2</v>
      </c>
      <c r="D175" s="950" t="s">
        <v>376</v>
      </c>
      <c r="E175" s="1077">
        <v>-1.7334789416096119E-2</v>
      </c>
    </row>
    <row r="176" spans="1:5" hidden="1">
      <c r="A176" s="950" t="s">
        <v>401</v>
      </c>
      <c r="B176" s="1077">
        <f t="shared" si="16"/>
        <v>-2.4652588827994371E-2</v>
      </c>
      <c r="D176" s="950" t="s">
        <v>405</v>
      </c>
      <c r="E176" s="1077">
        <v>-1.7669346055744217E-2</v>
      </c>
    </row>
    <row r="177" spans="1:6" hidden="1">
      <c r="A177" s="950" t="s">
        <v>402</v>
      </c>
      <c r="B177" s="1077">
        <f t="shared" si="16"/>
        <v>-1.4452221697943801E-2</v>
      </c>
      <c r="D177" s="950" t="s">
        <v>402</v>
      </c>
      <c r="E177" s="1077">
        <v>-1.8034942350065641E-2</v>
      </c>
    </row>
    <row r="178" spans="1:6" hidden="1">
      <c r="A178" s="950" t="s">
        <v>403</v>
      </c>
      <c r="B178" s="1077">
        <f t="shared" si="16"/>
        <v>-2.578609492152939E-2</v>
      </c>
      <c r="D178" s="950" t="s">
        <v>368</v>
      </c>
      <c r="E178" s="1077">
        <v>-1.8150832818574658E-2</v>
      </c>
    </row>
    <row r="179" spans="1:6" hidden="1">
      <c r="A179" s="950" t="s">
        <v>404</v>
      </c>
      <c r="B179" s="1077">
        <f t="shared" si="16"/>
        <v>-1.22404270724491E-2</v>
      </c>
      <c r="D179" s="950" t="s">
        <v>366</v>
      </c>
      <c r="E179" s="1077">
        <v>-1.8232310568695009E-2</v>
      </c>
    </row>
    <row r="180" spans="1:6" hidden="1">
      <c r="A180" s="950" t="s">
        <v>405</v>
      </c>
      <c r="B180" s="1077">
        <f t="shared" si="16"/>
        <v>-1.2618331247651771E-2</v>
      </c>
      <c r="D180" s="950" t="s">
        <v>372</v>
      </c>
      <c r="E180" s="1077">
        <v>-2.0731988284700131E-2</v>
      </c>
    </row>
    <row r="181" spans="1:6" hidden="1">
      <c r="A181" s="950" t="s">
        <v>406</v>
      </c>
      <c r="B181" s="1077">
        <f t="shared" si="16"/>
        <v>-1.4660166265985652E-2</v>
      </c>
      <c r="D181" s="950" t="s">
        <v>373</v>
      </c>
      <c r="E181" s="1077">
        <v>-2.1688664928421364E-2</v>
      </c>
    </row>
    <row r="182" spans="1:6" hidden="1">
      <c r="A182" s="950" t="s">
        <v>407</v>
      </c>
      <c r="B182" s="1077">
        <f t="shared" si="16"/>
        <v>-2.7797457091870537E-2</v>
      </c>
      <c r="D182" s="950" t="s">
        <v>369</v>
      </c>
      <c r="E182" s="1077">
        <v>-2.1851538066087195E-2</v>
      </c>
    </row>
    <row r="183" spans="1:6" hidden="1">
      <c r="A183" s="950" t="s">
        <v>408</v>
      </c>
      <c r="B183" s="1077">
        <f t="shared" si="16"/>
        <v>-4.5106248347657196E-2</v>
      </c>
      <c r="D183" s="950" t="s">
        <v>396</v>
      </c>
      <c r="E183" s="1077">
        <v>-2.4902754423360762E-2</v>
      </c>
    </row>
    <row r="184" spans="1:6" hidden="1">
      <c r="A184" s="950" t="s">
        <v>409</v>
      </c>
      <c r="B184" s="1077">
        <f t="shared" si="16"/>
        <v>-3.6073641107465693E-2</v>
      </c>
      <c r="D184" s="950" t="s">
        <v>375</v>
      </c>
      <c r="E184" s="1077">
        <v>-2.5153870683781832E-2</v>
      </c>
    </row>
    <row r="185" spans="1:6" hidden="1">
      <c r="A185" s="950" t="s">
        <v>88</v>
      </c>
      <c r="B185" s="1077">
        <f t="shared" si="16"/>
        <v>-4.0128987693120344E-2</v>
      </c>
      <c r="D185" s="132" t="s">
        <v>352</v>
      </c>
      <c r="E185" s="546">
        <v>-5.4035967384223893E-2</v>
      </c>
    </row>
    <row r="186" spans="1:6" hidden="1">
      <c r="E186" s="131">
        <f>G169</f>
        <v>0</v>
      </c>
    </row>
    <row r="187" spans="1:6" hidden="1">
      <c r="E187" s="131">
        <f>Extranjeros!I169</f>
        <v>2086399.8</v>
      </c>
    </row>
    <row r="188" spans="1:6" hidden="1"/>
    <row r="189" spans="1:6" hidden="1"/>
    <row r="190" spans="1:6" hidden="1">
      <c r="A190" s="1023"/>
      <c r="B190" s="1524" t="s">
        <v>472</v>
      </c>
      <c r="C190" s="1528" t="str">
        <f>D169</f>
        <v>Tarragona</v>
      </c>
      <c r="D190" s="1529"/>
      <c r="E190" s="1530" t="s">
        <v>473</v>
      </c>
      <c r="F190" s="1529"/>
    </row>
    <row r="191" spans="1:6" hidden="1">
      <c r="A191" s="1024"/>
      <c r="B191" s="1525"/>
      <c r="C191" s="1094">
        <f>F169</f>
        <v>0</v>
      </c>
      <c r="D191" s="1095" t="s">
        <v>276</v>
      </c>
      <c r="E191" s="1094" t="s">
        <v>109</v>
      </c>
      <c r="F191" s="1095" t="s">
        <v>276</v>
      </c>
    </row>
    <row r="192" spans="1:6" hidden="1">
      <c r="A192" s="1028" t="s">
        <v>354</v>
      </c>
      <c r="B192" s="1029">
        <v>509682.05000000005</v>
      </c>
      <c r="C192" s="1030">
        <v>3634.3000000000466</v>
      </c>
      <c r="D192" s="1031">
        <v>7.1817333443338072E-3</v>
      </c>
      <c r="E192" s="1030">
        <v>25539.95000000007</v>
      </c>
      <c r="F192" s="1031">
        <v>5.2753003715231728E-2</v>
      </c>
    </row>
    <row r="193" spans="1:6" hidden="1">
      <c r="A193" s="1028" t="s">
        <v>348</v>
      </c>
      <c r="B193" s="1029">
        <v>260569.75</v>
      </c>
      <c r="C193" s="1030">
        <v>965.09999999997672</v>
      </c>
      <c r="D193" s="1031">
        <v>3.7175759371026462E-3</v>
      </c>
      <c r="E193" s="1030">
        <v>13028.949999999924</v>
      </c>
      <c r="F193" s="1031">
        <v>5.2633545661967318E-2</v>
      </c>
    </row>
    <row r="194" spans="1:6" hidden="1">
      <c r="A194" s="1028" t="s">
        <v>380</v>
      </c>
      <c r="B194" s="1029">
        <v>77868.800000000003</v>
      </c>
      <c r="C194" s="1030">
        <v>256.94999999999709</v>
      </c>
      <c r="D194" s="1031">
        <v>3.3107057749557356E-3</v>
      </c>
      <c r="E194" s="1030">
        <v>3651.1999999999971</v>
      </c>
      <c r="F194" s="1031">
        <v>4.9195878066657928E-2</v>
      </c>
    </row>
    <row r="195" spans="1:6" hidden="1">
      <c r="A195" s="1096" t="s">
        <v>362</v>
      </c>
      <c r="B195" s="1097">
        <v>364640.85000000003</v>
      </c>
      <c r="C195" s="1098">
        <v>10560.450000000012</v>
      </c>
      <c r="D195" s="1099">
        <v>2.9825005846129793E-2</v>
      </c>
      <c r="E195" s="1098">
        <v>16719.800000000047</v>
      </c>
      <c r="F195" s="1099">
        <v>4.8056304727753796E-2</v>
      </c>
    </row>
    <row r="196" spans="1:6" hidden="1">
      <c r="A196" s="1028" t="s">
        <v>388</v>
      </c>
      <c r="B196" s="1029">
        <v>551543.54999999993</v>
      </c>
      <c r="C196" s="1030">
        <v>5668.5499999999302</v>
      </c>
      <c r="D196" s="1031">
        <v>1.0384337073505723E-2</v>
      </c>
      <c r="E196" s="1030">
        <v>24512.649999999907</v>
      </c>
      <c r="F196" s="1031">
        <v>4.6510840256235308E-2</v>
      </c>
    </row>
    <row r="197" spans="1:6" hidden="1">
      <c r="A197" s="1028" t="s">
        <v>349</v>
      </c>
      <c r="B197" s="1029">
        <v>325401.45000000007</v>
      </c>
      <c r="C197" s="1030">
        <v>2093.9000000000815</v>
      </c>
      <c r="D197" s="1031">
        <v>6.4764958319101229E-3</v>
      </c>
      <c r="E197" s="1030">
        <v>12964.000000000058</v>
      </c>
      <c r="F197" s="1031">
        <v>4.1493105259948981E-2</v>
      </c>
    </row>
    <row r="198" spans="1:6" hidden="1">
      <c r="A198" s="1028" t="s">
        <v>363</v>
      </c>
      <c r="B198" s="1029">
        <v>365887.9</v>
      </c>
      <c r="C198" s="1030">
        <v>1573.9000000000233</v>
      </c>
      <c r="D198" s="1031">
        <v>4.3201743550893568E-3</v>
      </c>
      <c r="E198" s="1030">
        <v>14196.300000000047</v>
      </c>
      <c r="F198" s="1031">
        <v>4.0365763640644481E-2</v>
      </c>
    </row>
    <row r="199" spans="1:6" hidden="1">
      <c r="A199" s="1028" t="s">
        <v>355</v>
      </c>
      <c r="B199" s="1029">
        <v>657910.9</v>
      </c>
      <c r="C199" s="1030">
        <v>5784.6999999999534</v>
      </c>
      <c r="D199" s="1031">
        <v>8.8705223007448097E-3</v>
      </c>
      <c r="E199" s="1030">
        <v>25351.900000000023</v>
      </c>
      <c r="F199" s="1031">
        <v>4.0078316805230774E-2</v>
      </c>
    </row>
    <row r="200" spans="1:6" hidden="1">
      <c r="A200" s="1039" t="s">
        <v>391</v>
      </c>
      <c r="B200" s="1040">
        <v>1620309.5500000003</v>
      </c>
      <c r="C200" s="1041">
        <v>2056.4500000001863</v>
      </c>
      <c r="D200" s="1042">
        <v>1.2707839088954564E-3</v>
      </c>
      <c r="E200" s="1041">
        <v>60652.600000000559</v>
      </c>
      <c r="F200" s="1042">
        <v>3.8888423508772529E-2</v>
      </c>
    </row>
    <row r="201" spans="1:6" hidden="1">
      <c r="A201" s="1096" t="s">
        <v>366</v>
      </c>
      <c r="B201" s="1097">
        <v>196984.95</v>
      </c>
      <c r="C201" s="1098">
        <v>2353.9500000000116</v>
      </c>
      <c r="D201" s="1099">
        <v>1.2094424834687256E-2</v>
      </c>
      <c r="E201" s="1098">
        <v>7368.3000000000175</v>
      </c>
      <c r="F201" s="1099">
        <v>3.8858929318707158E-2</v>
      </c>
    </row>
    <row r="202" spans="1:6" hidden="1">
      <c r="A202" s="1096" t="s">
        <v>401</v>
      </c>
      <c r="B202" s="1097">
        <v>495994.65000000008</v>
      </c>
      <c r="C202" s="1098">
        <v>5138.1500000000233</v>
      </c>
      <c r="D202" s="1099">
        <v>1.0467723255167316E-2</v>
      </c>
      <c r="E202" s="1098">
        <v>18213.000000000175</v>
      </c>
      <c r="F202" s="1099">
        <v>3.8119923609456707E-2</v>
      </c>
    </row>
    <row r="203" spans="1:6" hidden="1">
      <c r="A203" s="1028" t="s">
        <v>392</v>
      </c>
      <c r="B203" s="1029">
        <v>228942.09999999998</v>
      </c>
      <c r="C203" s="1030">
        <v>2696.8999999999942</v>
      </c>
      <c r="D203" s="1031">
        <v>1.1920252893762973E-2</v>
      </c>
      <c r="E203" s="1030">
        <v>8287.6999999999534</v>
      </c>
      <c r="F203" s="1031">
        <v>3.7559640777613978E-2</v>
      </c>
    </row>
    <row r="204" spans="1:6" hidden="1">
      <c r="A204" s="1039" t="s">
        <v>365</v>
      </c>
      <c r="B204" s="1040">
        <v>687824.95000000019</v>
      </c>
      <c r="C204" s="1041">
        <v>2934.5000000001164</v>
      </c>
      <c r="D204" s="1042">
        <v>4.2846268333864845E-3</v>
      </c>
      <c r="E204" s="1041">
        <v>24888.500000000233</v>
      </c>
      <c r="F204" s="1042">
        <v>3.7542814247127687E-2</v>
      </c>
    </row>
    <row r="205" spans="1:6" hidden="1">
      <c r="A205" s="1100" t="s">
        <v>389</v>
      </c>
      <c r="B205" s="1101">
        <v>204128.24999999997</v>
      </c>
      <c r="C205" s="1102">
        <v>-3128.4500000000698</v>
      </c>
      <c r="D205" s="1103">
        <v>-1.5094566303526347E-2</v>
      </c>
      <c r="E205" s="1102">
        <v>7022.5499999999593</v>
      </c>
      <c r="F205" s="1103">
        <v>3.5628345603399447E-2</v>
      </c>
    </row>
    <row r="206" spans="1:6" hidden="1">
      <c r="A206" s="1039" t="s">
        <v>394</v>
      </c>
      <c r="B206" s="1040">
        <v>363869.8</v>
      </c>
      <c r="C206" s="1041">
        <v>3952.1499999999651</v>
      </c>
      <c r="D206" s="1042">
        <v>1.0980706281006114E-2</v>
      </c>
      <c r="E206" s="1041">
        <v>12380.449999999953</v>
      </c>
      <c r="F206" s="1042">
        <v>3.5222831075820471E-2</v>
      </c>
    </row>
    <row r="207" spans="1:6" hidden="1">
      <c r="A207" s="1028" t="s">
        <v>390</v>
      </c>
      <c r="B207" s="1029">
        <v>864637.75</v>
      </c>
      <c r="C207" s="1030">
        <v>-483.65000000002328</v>
      </c>
      <c r="D207" s="1031">
        <v>-5.590544864571001E-4</v>
      </c>
      <c r="E207" s="1030">
        <v>29117.400000000023</v>
      </c>
      <c r="F207" s="1031">
        <v>3.4849420483893612E-2</v>
      </c>
    </row>
    <row r="208" spans="1:6" hidden="1">
      <c r="A208" s="1028" t="s">
        <v>374</v>
      </c>
      <c r="B208" s="1029">
        <v>195007.25000000003</v>
      </c>
      <c r="C208" s="1030">
        <v>698.5000000000291</v>
      </c>
      <c r="D208" s="1031">
        <v>3.5947943672121063E-3</v>
      </c>
      <c r="E208" s="1030">
        <v>6498.3000000000175</v>
      </c>
      <c r="F208" s="1031">
        <v>3.4472103313927693E-2</v>
      </c>
    </row>
    <row r="209" spans="1:6" hidden="1">
      <c r="A209" s="1100" t="s">
        <v>364</v>
      </c>
      <c r="B209" s="1101">
        <v>321937.05</v>
      </c>
      <c r="C209" s="1102">
        <v>1360.5999999999767</v>
      </c>
      <c r="D209" s="1103">
        <v>4.2442294185989216E-3</v>
      </c>
      <c r="E209" s="1102">
        <v>10692.199999999953</v>
      </c>
      <c r="F209" s="1103">
        <v>3.4353018210582231E-2</v>
      </c>
    </row>
    <row r="210" spans="1:6" hidden="1">
      <c r="A210" s="1100" t="s">
        <v>384</v>
      </c>
      <c r="B210" s="1101">
        <v>270907.45000000007</v>
      </c>
      <c r="C210" s="1102">
        <v>2692.3000000000466</v>
      </c>
      <c r="D210" s="1103">
        <v>1.0037837161696705E-2</v>
      </c>
      <c r="E210" s="1102">
        <v>8984.4500000000407</v>
      </c>
      <c r="F210" s="1103">
        <v>3.4301874978524438E-2</v>
      </c>
    </row>
    <row r="211" spans="1:6" hidden="1">
      <c r="A211" s="1028" t="s">
        <v>383</v>
      </c>
      <c r="B211" s="1029">
        <v>2252435.6500000004</v>
      </c>
      <c r="C211" s="1030">
        <v>13891.300000000279</v>
      </c>
      <c r="D211" s="1031">
        <v>6.2055058234609106E-3</v>
      </c>
      <c r="E211" s="1030">
        <v>73131.650000000373</v>
      </c>
      <c r="F211" s="1031">
        <v>3.3557342160616566E-2</v>
      </c>
    </row>
    <row r="212" spans="1:6" hidden="1">
      <c r="A212" s="1028" t="s">
        <v>386</v>
      </c>
      <c r="B212" s="1029">
        <v>263930.25</v>
      </c>
      <c r="C212" s="1030">
        <v>923.60000000003492</v>
      </c>
      <c r="D212" s="1031">
        <v>3.5116982783516271E-3</v>
      </c>
      <c r="E212" s="1030">
        <v>8523.6499999999942</v>
      </c>
      <c r="F212" s="1031">
        <v>3.3372865070832036E-2</v>
      </c>
    </row>
    <row r="213" spans="1:6" hidden="1">
      <c r="A213" s="1096" t="s">
        <v>387</v>
      </c>
      <c r="B213" s="1097">
        <v>2953335.55</v>
      </c>
      <c r="C213" s="1098">
        <v>18076.800000000279</v>
      </c>
      <c r="D213" s="1099">
        <v>6.1585030621236214E-3</v>
      </c>
      <c r="E213" s="1098">
        <v>93640</v>
      </c>
      <c r="F213" s="1099">
        <v>3.2744744453653496E-2</v>
      </c>
    </row>
    <row r="214" spans="1:6" hidden="1">
      <c r="A214" s="1028" t="s">
        <v>352</v>
      </c>
      <c r="B214" s="1029">
        <v>188624.5</v>
      </c>
      <c r="C214" s="1030">
        <v>10620.950000000012</v>
      </c>
      <c r="D214" s="1031">
        <v>5.9667068437680104E-2</v>
      </c>
      <c r="E214" s="1030">
        <v>5834</v>
      </c>
      <c r="F214" s="1031">
        <v>3.1916319502381052E-2</v>
      </c>
    </row>
    <row r="215" spans="1:6" hidden="1">
      <c r="A215" s="1096" t="s">
        <v>400</v>
      </c>
      <c r="B215" s="1097">
        <v>2753350.4000000004</v>
      </c>
      <c r="C215" s="1098">
        <v>12448.450000000652</v>
      </c>
      <c r="D215" s="1099">
        <v>4.5417348840226524E-3</v>
      </c>
      <c r="E215" s="1098">
        <v>84756.750000000466</v>
      </c>
      <c r="F215" s="1099">
        <v>3.1760830278525276E-2</v>
      </c>
    </row>
    <row r="216" spans="1:6" hidden="1">
      <c r="A216" s="1028" t="s">
        <v>393</v>
      </c>
      <c r="B216" s="1029">
        <v>134927.70000000001</v>
      </c>
      <c r="C216" s="1030">
        <v>1255.25</v>
      </c>
      <c r="D216" s="1031">
        <v>9.390491458785899E-3</v>
      </c>
      <c r="E216" s="1030">
        <v>4092.75</v>
      </c>
      <c r="F216" s="1031">
        <v>3.1281779065914783E-2</v>
      </c>
    </row>
    <row r="217" spans="1:6" hidden="1">
      <c r="A217" s="1096" t="s">
        <v>407</v>
      </c>
      <c r="B217" s="1097">
        <v>116327.75</v>
      </c>
      <c r="C217" s="1098">
        <v>723.09999999999127</v>
      </c>
      <c r="D217" s="1099">
        <v>6.2549387070502949E-3</v>
      </c>
      <c r="E217" s="1098">
        <v>3482.1499999999942</v>
      </c>
      <c r="F217" s="1099">
        <v>3.0857649744429505E-2</v>
      </c>
    </row>
    <row r="218" spans="1:6" hidden="1">
      <c r="A218" s="1104" t="s">
        <v>88</v>
      </c>
      <c r="B218" s="1105">
        <v>16672221.599999998</v>
      </c>
      <c r="C218" s="1106">
        <v>96909.349999995902</v>
      </c>
      <c r="D218" s="1107">
        <v>5.8466078067396232E-3</v>
      </c>
      <c r="E218" s="1106">
        <v>459917.79999999888</v>
      </c>
      <c r="F218" s="1107">
        <v>2.836844199773747E-2</v>
      </c>
    </row>
    <row r="219" spans="1:6" hidden="1">
      <c r="A219" s="1028" t="s">
        <v>370</v>
      </c>
      <c r="B219" s="1029">
        <v>59757.600000000006</v>
      </c>
      <c r="C219" s="1030">
        <v>284.70000000000437</v>
      </c>
      <c r="D219" s="1031">
        <v>4.7870542717776132E-3</v>
      </c>
      <c r="E219" s="1030">
        <v>1531.5</v>
      </c>
      <c r="F219" s="1031">
        <v>2.6302637477007673E-2</v>
      </c>
    </row>
    <row r="220" spans="1:6" hidden="1">
      <c r="A220" s="1100" t="s">
        <v>351</v>
      </c>
      <c r="B220" s="1101">
        <v>301044.30000000005</v>
      </c>
      <c r="C220" s="1102">
        <v>-665.79999999998836</v>
      </c>
      <c r="D220" s="1103">
        <v>-2.2067540993820911E-3</v>
      </c>
      <c r="E220" s="1102">
        <v>7556.3500000000349</v>
      </c>
      <c r="F220" s="1103">
        <v>2.5746712940003302E-2</v>
      </c>
    </row>
    <row r="221" spans="1:6" hidden="1">
      <c r="A221" s="1028" t="s">
        <v>359</v>
      </c>
      <c r="B221" s="1029">
        <v>369293.44999999995</v>
      </c>
      <c r="C221" s="1030">
        <v>1490.5999999999185</v>
      </c>
      <c r="D221" s="1031">
        <v>4.0527146540596526E-3</v>
      </c>
      <c r="E221" s="1030">
        <v>8397.2499999999418</v>
      </c>
      <c r="F221" s="1031">
        <v>2.3267770622134476E-2</v>
      </c>
    </row>
    <row r="222" spans="1:6" hidden="1">
      <c r="A222" s="1096" t="s">
        <v>356</v>
      </c>
      <c r="B222" s="1097">
        <v>2737275.7500000005</v>
      </c>
      <c r="C222" s="1098">
        <v>20243.000000000931</v>
      </c>
      <c r="D222" s="1099">
        <v>7.4504070663119482E-3</v>
      </c>
      <c r="E222" s="1098">
        <v>60572.200000000652</v>
      </c>
      <c r="F222" s="1099">
        <v>2.262940175052286E-2</v>
      </c>
    </row>
    <row r="223" spans="1:6" hidden="1">
      <c r="A223" s="1096" t="s">
        <v>402</v>
      </c>
      <c r="B223" s="1097">
        <v>250000.49999999997</v>
      </c>
      <c r="C223" s="1098">
        <v>1290.3999999999942</v>
      </c>
      <c r="D223" s="1099">
        <v>5.1883699134052108E-3</v>
      </c>
      <c r="E223" s="1098">
        <v>5327.5999999999767</v>
      </c>
      <c r="F223" s="1099">
        <v>2.1774377137803169E-2</v>
      </c>
    </row>
    <row r="224" spans="1:6" hidden="1">
      <c r="A224" s="1096" t="s">
        <v>360</v>
      </c>
      <c r="B224" s="1097">
        <v>503949.8</v>
      </c>
      <c r="C224" s="1098">
        <v>2333.9000000000233</v>
      </c>
      <c r="D224" s="1099">
        <v>4.6527631998907193E-3</v>
      </c>
      <c r="E224" s="1098">
        <v>10570.200000000012</v>
      </c>
      <c r="F224" s="1099">
        <v>2.1424071850558946E-2</v>
      </c>
    </row>
    <row r="225" spans="1:6" hidden="1">
      <c r="A225" s="1028" t="s">
        <v>377</v>
      </c>
      <c r="B225" s="1029">
        <v>120127.1</v>
      </c>
      <c r="C225" s="1030">
        <v>677.94999999999709</v>
      </c>
      <c r="D225" s="1031">
        <v>5.6756368714219185E-3</v>
      </c>
      <c r="E225" s="1030">
        <v>2482.5500000000029</v>
      </c>
      <c r="F225" s="1031">
        <v>2.1102125002815608E-2</v>
      </c>
    </row>
    <row r="226" spans="1:6" hidden="1">
      <c r="A226" s="1039" t="s">
        <v>382</v>
      </c>
      <c r="B226" s="1040">
        <v>606598.1</v>
      </c>
      <c r="C226" s="1041">
        <v>3474.3499999999767</v>
      </c>
      <c r="D226" s="1042">
        <v>5.7605922499321949E-3</v>
      </c>
      <c r="E226" s="1041">
        <v>12292.199999999953</v>
      </c>
      <c r="F226" s="1042">
        <v>2.0683287848900722E-2</v>
      </c>
    </row>
    <row r="227" spans="1:6" hidden="1">
      <c r="A227" s="1028" t="s">
        <v>409</v>
      </c>
      <c r="B227" s="1029">
        <v>20905.050000000003</v>
      </c>
      <c r="C227" s="1030">
        <v>355.05000000000291</v>
      </c>
      <c r="D227" s="1031">
        <v>1.7277372262773927E-2</v>
      </c>
      <c r="E227" s="1030">
        <v>416.15000000000146</v>
      </c>
      <c r="F227" s="1031">
        <v>2.0310997662148944E-2</v>
      </c>
    </row>
    <row r="228" spans="1:6" hidden="1">
      <c r="A228" s="1028" t="s">
        <v>357</v>
      </c>
      <c r="B228" s="1029">
        <v>85743.95</v>
      </c>
      <c r="C228" s="1030">
        <v>547.29999999998836</v>
      </c>
      <c r="D228" s="1031">
        <v>6.423961505528597E-3</v>
      </c>
      <c r="E228" s="1030">
        <v>1627.5500000000029</v>
      </c>
      <c r="F228" s="1031">
        <v>1.9348783352592491E-2</v>
      </c>
    </row>
    <row r="229" spans="1:6" hidden="1">
      <c r="A229" s="1096" t="s">
        <v>376</v>
      </c>
      <c r="B229" s="1097">
        <v>840206.20000000007</v>
      </c>
      <c r="C229" s="1098">
        <v>1761.7000000000698</v>
      </c>
      <c r="D229" s="1099">
        <v>2.1011527894809756E-3</v>
      </c>
      <c r="E229" s="1098">
        <v>15753.54999999993</v>
      </c>
      <c r="F229" s="1099">
        <v>1.9107889337246942E-2</v>
      </c>
    </row>
    <row r="230" spans="1:6" hidden="1">
      <c r="A230" s="1028" t="s">
        <v>395</v>
      </c>
      <c r="B230" s="1029">
        <v>394124.94999999995</v>
      </c>
      <c r="C230" s="1030">
        <v>2741.7499999999418</v>
      </c>
      <c r="D230" s="1031">
        <v>7.0052828021232028E-3</v>
      </c>
      <c r="E230" s="1030">
        <v>7235.9999999998254</v>
      </c>
      <c r="F230" s="1031">
        <v>1.870304127321254E-2</v>
      </c>
    </row>
    <row r="231" spans="1:6" hidden="1">
      <c r="A231" s="1100" t="s">
        <v>378</v>
      </c>
      <c r="B231" s="1101">
        <v>146541.70000000001</v>
      </c>
      <c r="C231" s="1102">
        <v>1249.0000000000291</v>
      </c>
      <c r="D231" s="1103">
        <v>8.5964401515012945E-3</v>
      </c>
      <c r="E231" s="1102">
        <v>2687.5000000000291</v>
      </c>
      <c r="F231" s="1103">
        <v>1.8682110080901593E-2</v>
      </c>
    </row>
    <row r="232" spans="1:6" hidden="1">
      <c r="A232" s="1028" t="s">
        <v>385</v>
      </c>
      <c r="B232" s="1029">
        <v>166062.20000000001</v>
      </c>
      <c r="C232" s="1030">
        <v>569.60000000000582</v>
      </c>
      <c r="D232" s="1031">
        <v>3.441845738117566E-3</v>
      </c>
      <c r="E232" s="1030">
        <v>3000.25</v>
      </c>
      <c r="F232" s="1031">
        <v>1.8399448798447571E-2</v>
      </c>
    </row>
    <row r="233" spans="1:6" hidden="1">
      <c r="A233" s="1028" t="s">
        <v>373</v>
      </c>
      <c r="B233" s="1029">
        <v>35029.699999999997</v>
      </c>
      <c r="C233" s="1030">
        <v>70.399999999994179</v>
      </c>
      <c r="D233" s="1031">
        <v>2.0137702986042783E-3</v>
      </c>
      <c r="E233" s="1030">
        <v>607.59999999999854</v>
      </c>
      <c r="F233" s="1031">
        <v>1.7651450666868129E-2</v>
      </c>
    </row>
    <row r="234" spans="1:6" hidden="1">
      <c r="A234" s="1028" t="s">
        <v>367</v>
      </c>
      <c r="B234" s="1029">
        <v>49312.6</v>
      </c>
      <c r="C234" s="1030">
        <v>-15.30000000000291</v>
      </c>
      <c r="D234" s="1031">
        <v>-3.1016929567251328E-4</v>
      </c>
      <c r="E234" s="1030">
        <v>855.29999999999563</v>
      </c>
      <c r="F234" s="1031">
        <v>1.7650591345369948E-2</v>
      </c>
    </row>
    <row r="235" spans="1:6" hidden="1">
      <c r="A235" s="1100" t="s">
        <v>371</v>
      </c>
      <c r="B235" s="1101">
        <v>109599.70000000003</v>
      </c>
      <c r="C235" s="1102">
        <v>253.69999999999709</v>
      </c>
      <c r="D235" s="1103">
        <v>2.3201580304721414E-3</v>
      </c>
      <c r="E235" s="1102">
        <v>1894.3500000000349</v>
      </c>
      <c r="F235" s="1103">
        <v>1.7588262792888498E-2</v>
      </c>
    </row>
    <row r="236" spans="1:6" hidden="1">
      <c r="A236" s="1028" t="s">
        <v>405</v>
      </c>
      <c r="B236" s="1029">
        <v>444701.75</v>
      </c>
      <c r="C236" s="1030">
        <v>2287.6499999999651</v>
      </c>
      <c r="D236" s="1031">
        <v>5.1708342930298912E-3</v>
      </c>
      <c r="E236" s="1030">
        <v>7685.5499999999302</v>
      </c>
      <c r="F236" s="1031">
        <v>1.7586418993162933E-2</v>
      </c>
    </row>
    <row r="237" spans="1:6" hidden="1">
      <c r="A237" s="1028" t="s">
        <v>379</v>
      </c>
      <c r="B237" s="1029">
        <v>66073.850000000006</v>
      </c>
      <c r="C237" s="1030">
        <v>109.25</v>
      </c>
      <c r="D237" s="1031">
        <v>1.6561913511186077E-3</v>
      </c>
      <c r="E237" s="1030">
        <v>1137.8999999999942</v>
      </c>
      <c r="F237" s="1031">
        <v>1.7523421155769547E-2</v>
      </c>
    </row>
    <row r="238" spans="1:6" hidden="1">
      <c r="A238" s="1100" t="s">
        <v>398</v>
      </c>
      <c r="B238" s="1101">
        <v>312558.3</v>
      </c>
      <c r="C238" s="1102">
        <v>1879.9499999999534</v>
      </c>
      <c r="D238" s="1103">
        <v>6.0511136356942163E-3</v>
      </c>
      <c r="E238" s="1102">
        <v>5323.2499999999418</v>
      </c>
      <c r="F238" s="1103">
        <v>1.732631091407022E-2</v>
      </c>
    </row>
    <row r="239" spans="1:6" hidden="1">
      <c r="A239" s="1096" t="s">
        <v>399</v>
      </c>
      <c r="B239" s="1097">
        <v>917845.4</v>
      </c>
      <c r="C239" s="1098">
        <v>4516.5999999999767</v>
      </c>
      <c r="D239" s="1099">
        <v>4.9452070273048321E-3</v>
      </c>
      <c r="E239" s="1098">
        <v>14854.949999999953</v>
      </c>
      <c r="F239" s="1099">
        <v>1.6450838433562653E-2</v>
      </c>
    </row>
    <row r="240" spans="1:6" hidden="1">
      <c r="A240" s="1096" t="s">
        <v>406</v>
      </c>
      <c r="B240" s="1097">
        <v>881906.15</v>
      </c>
      <c r="C240" s="1098">
        <v>4242.3500000000931</v>
      </c>
      <c r="D240" s="1099">
        <v>4.8336846067937866E-3</v>
      </c>
      <c r="E240" s="1098">
        <v>14253.349999999977</v>
      </c>
      <c r="F240" s="1099">
        <v>1.6427481130701027E-2</v>
      </c>
    </row>
    <row r="241" spans="1:6" hidden="1">
      <c r="A241" s="1028" t="s">
        <v>372</v>
      </c>
      <c r="B241" s="1029">
        <v>54292.250000000007</v>
      </c>
      <c r="C241" s="1030">
        <v>148.10000000000582</v>
      </c>
      <c r="D241" s="1031">
        <v>2.7352908855344804E-3</v>
      </c>
      <c r="E241" s="1030">
        <v>874.40000000000873</v>
      </c>
      <c r="F241" s="1031">
        <v>1.6369060154985737E-2</v>
      </c>
    </row>
    <row r="242" spans="1:6" hidden="1">
      <c r="A242" s="1028" t="s">
        <v>404</v>
      </c>
      <c r="B242" s="1029">
        <v>293540.05000000005</v>
      </c>
      <c r="C242" s="1030">
        <v>1383.9000000000233</v>
      </c>
      <c r="D242" s="1031">
        <v>4.7368504821823088E-3</v>
      </c>
      <c r="E242" s="1030">
        <v>4586.1000000000349</v>
      </c>
      <c r="F242" s="1031">
        <v>1.5871387118951086E-2</v>
      </c>
    </row>
    <row r="243" spans="1:6" hidden="1">
      <c r="A243" s="1100" t="s">
        <v>403</v>
      </c>
      <c r="B243" s="1101">
        <v>143664.34999999998</v>
      </c>
      <c r="C243" s="1102">
        <v>570.79999999995925</v>
      </c>
      <c r="D243" s="1103">
        <v>3.9889988053267711E-3</v>
      </c>
      <c r="E243" s="1102">
        <v>1981.6999999999825</v>
      </c>
      <c r="F243" s="1103">
        <v>1.3986892537653617E-2</v>
      </c>
    </row>
    <row r="244" spans="1:6" hidden="1">
      <c r="A244" s="1100" t="s">
        <v>375</v>
      </c>
      <c r="B244" s="1101">
        <v>54444.799999999996</v>
      </c>
      <c r="C244" s="1102">
        <v>-70.950000000004366</v>
      </c>
      <c r="D244" s="1103">
        <v>-1.3014587527458987E-3</v>
      </c>
      <c r="E244" s="1102">
        <v>741.84999999999854</v>
      </c>
      <c r="F244" s="1103">
        <v>1.381395249236772E-2</v>
      </c>
    </row>
    <row r="245" spans="1:6" hidden="1">
      <c r="A245" s="1100" t="s">
        <v>408</v>
      </c>
      <c r="B245" s="1101">
        <v>20522.800000000003</v>
      </c>
      <c r="C245" s="1102">
        <v>-135.34999999999854</v>
      </c>
      <c r="D245" s="1103">
        <v>-6.5518935625890062E-3</v>
      </c>
      <c r="E245" s="1102">
        <v>268.85000000000218</v>
      </c>
      <c r="F245" s="1103">
        <v>1.3273953969472618E-2</v>
      </c>
    </row>
    <row r="246" spans="1:6" hidden="1">
      <c r="A246" s="1100" t="s">
        <v>396</v>
      </c>
      <c r="B246" s="1101">
        <v>113754.25</v>
      </c>
      <c r="C246" s="1102">
        <v>-40.350000000005821</v>
      </c>
      <c r="D246" s="1103">
        <v>-3.5458624574458142E-4</v>
      </c>
      <c r="E246" s="1102">
        <v>1381.1499999999942</v>
      </c>
      <c r="F246" s="1103">
        <v>1.2290752858112874E-2</v>
      </c>
    </row>
    <row r="247" spans="1:6" hidden="1">
      <c r="A247" s="1028" t="s">
        <v>381</v>
      </c>
      <c r="B247" s="1029">
        <v>195986.65</v>
      </c>
      <c r="C247" s="1030">
        <v>1181.1999999999825</v>
      </c>
      <c r="D247" s="1031">
        <v>6.0634853901673225E-3</v>
      </c>
      <c r="E247" s="1030">
        <v>2333.0500000000175</v>
      </c>
      <c r="F247" s="1031">
        <v>1.2047542622497076E-2</v>
      </c>
    </row>
    <row r="248" spans="1:6" hidden="1">
      <c r="A248" s="1028" t="s">
        <v>358</v>
      </c>
      <c r="B248" s="1029">
        <v>48912.4</v>
      </c>
      <c r="C248" s="1030">
        <v>296</v>
      </c>
      <c r="D248" s="1031">
        <v>6.0884804304719431E-3</v>
      </c>
      <c r="E248" s="1030">
        <v>545.40000000000146</v>
      </c>
      <c r="F248" s="1031">
        <v>1.1276283416378874E-2</v>
      </c>
    </row>
    <row r="249" spans="1:6" hidden="1">
      <c r="A249" s="1028" t="s">
        <v>368</v>
      </c>
      <c r="B249" s="1029">
        <v>135005.5</v>
      </c>
      <c r="C249" s="1030">
        <v>413.29999999998836</v>
      </c>
      <c r="D249" s="1031">
        <v>3.0707574435961948E-3</v>
      </c>
      <c r="E249" s="1030">
        <v>1501.3999999999942</v>
      </c>
      <c r="F249" s="1031">
        <v>1.12460965618284E-2</v>
      </c>
    </row>
    <row r="250" spans="1:6" hidden="1">
      <c r="A250" s="1039" t="s">
        <v>361</v>
      </c>
      <c r="B250" s="1040">
        <v>340373.4</v>
      </c>
      <c r="C250" s="1041">
        <v>583.34999999991851</v>
      </c>
      <c r="D250" s="1042">
        <v>1.716795415286354E-3</v>
      </c>
      <c r="E250" s="1041">
        <v>3507.1999999999534</v>
      </c>
      <c r="F250" s="1042">
        <v>1.041125526989628E-2</v>
      </c>
    </row>
    <row r="251" spans="1:6" hidden="1">
      <c r="A251" s="1100" t="s">
        <v>397</v>
      </c>
      <c r="B251" s="1101">
        <v>97407.900000000009</v>
      </c>
      <c r="C251" s="1102">
        <v>-64.75</v>
      </c>
      <c r="D251" s="1103">
        <v>-6.6428890565717325E-4</v>
      </c>
      <c r="E251" s="1102">
        <v>914.55000000000291</v>
      </c>
      <c r="F251" s="1103">
        <v>9.4778552097114499E-3</v>
      </c>
    </row>
    <row r="252" spans="1:6" hidden="1">
      <c r="A252" s="1028" t="s">
        <v>369</v>
      </c>
      <c r="B252" s="1029">
        <v>147756.80000000002</v>
      </c>
      <c r="C252" s="1030">
        <v>-20.749999999970896</v>
      </c>
      <c r="D252" s="1031">
        <v>-1.4041375026163649E-4</v>
      </c>
      <c r="E252" s="1030">
        <v>1248.8500000000058</v>
      </c>
      <c r="F252" s="1031">
        <v>8.5241108076388183E-3</v>
      </c>
    </row>
    <row r="253" spans="1:6" hidden="1">
      <c r="A253" s="1028" t="s">
        <v>350</v>
      </c>
      <c r="B253" s="1029">
        <v>275425</v>
      </c>
      <c r="C253" s="1030">
        <v>878.04999999998836</v>
      </c>
      <c r="D253" s="1031">
        <v>3.1981779436995872E-3</v>
      </c>
      <c r="E253" s="1030">
        <v>1165.8500000000349</v>
      </c>
      <c r="F253" s="1031">
        <v>4.2509064875320135E-3</v>
      </c>
    </row>
    <row r="254" spans="1:6" hidden="1">
      <c r="A254" s="1108" t="s">
        <v>353</v>
      </c>
      <c r="B254" s="1109">
        <v>218617.80000000002</v>
      </c>
      <c r="C254" s="1110">
        <v>-3068.1999999999825</v>
      </c>
      <c r="D254" s="1111">
        <v>-1.3840296635782012E-2</v>
      </c>
      <c r="E254" s="1110">
        <v>-30868.800000000017</v>
      </c>
      <c r="F254" s="1111">
        <v>-0.12372929047091108</v>
      </c>
    </row>
    <row r="255" spans="1:6" hidden="1"/>
    <row r="256" spans="1: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</sheetData>
  <mergeCells count="13">
    <mergeCell ref="A1:F1"/>
    <mergeCell ref="B3:B4"/>
    <mergeCell ref="C3:D3"/>
    <mergeCell ref="E3:F3"/>
    <mergeCell ref="B190:B191"/>
    <mergeCell ref="C190:D190"/>
    <mergeCell ref="E190:F190"/>
    <mergeCell ref="I3:I4"/>
    <mergeCell ref="H3:H4"/>
    <mergeCell ref="M3:M4"/>
    <mergeCell ref="B95:B96"/>
    <mergeCell ref="C95:D95"/>
    <mergeCell ref="E95:F95"/>
  </mergeCells>
  <phoneticPr fontId="101" type="noConversion"/>
  <conditionalFormatting sqref="O5:O67">
    <cfRule type="cellIs" dxfId="4" priority="5" operator="equal">
      <formula>0</formula>
    </cfRule>
  </conditionalFormatting>
  <conditionalFormatting sqref="O5:O67">
    <cfRule type="cellIs" dxfId="3" priority="4" operator="equal">
      <formula>0</formula>
    </cfRule>
  </conditionalFormatting>
  <conditionalFormatting sqref="Q5:Q67">
    <cfRule type="cellIs" dxfId="2" priority="3" operator="equal">
      <formula>0</formula>
    </cfRule>
  </conditionalFormatting>
  <conditionalFormatting sqref="Q5:Q67">
    <cfRule type="cellIs" dxfId="1" priority="2" operator="equal">
      <formula>0</formula>
    </cfRule>
  </conditionalFormatting>
  <conditionalFormatting sqref="O5">
    <cfRule type="cellIs" dxfId="0" priority="1" operator="equal">
      <formula>0</formula>
    </cfRule>
  </conditionalFormatting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V66"/>
  <sheetViews>
    <sheetView showGridLines="0" zoomScale="85" zoomScaleNormal="85" workbookViewId="0">
      <selection activeCell="C53" sqref="C53"/>
    </sheetView>
  </sheetViews>
  <sheetFormatPr baseColWidth="10" defaultColWidth="11.453125" defaultRowHeight="14.5"/>
  <cols>
    <col min="1" max="1" width="24.1796875" style="1349" customWidth="1"/>
    <col min="2" max="2" width="14.453125" style="1349" customWidth="1"/>
    <col min="3" max="4" width="16.26953125" style="1349" customWidth="1"/>
    <col min="5" max="5" width="18.1796875" style="1360" customWidth="1"/>
    <col min="6" max="6" width="20.54296875" style="1361" customWidth="1"/>
    <col min="7" max="7" width="18.7265625" style="1360" customWidth="1"/>
    <col min="8" max="22" width="11.453125" style="1360"/>
    <col min="23" max="16384" width="11.453125" style="1349"/>
  </cols>
  <sheetData>
    <row r="1" spans="1:7" ht="15">
      <c r="A1" s="1378" t="s">
        <v>519</v>
      </c>
      <c r="B1" s="1378"/>
      <c r="C1" s="1378"/>
      <c r="D1" s="1378"/>
      <c r="E1" s="1378"/>
      <c r="F1" s="1361">
        <v>43901</v>
      </c>
      <c r="G1" s="1361">
        <v>1125376</v>
      </c>
    </row>
    <row r="2" spans="1:7" ht="6" customHeight="1">
      <c r="F2" s="1361">
        <v>43921</v>
      </c>
      <c r="G2" s="1361">
        <v>1109320</v>
      </c>
    </row>
    <row r="3" spans="1:7" ht="38.25" customHeight="1">
      <c r="A3" s="1350" t="s">
        <v>499</v>
      </c>
      <c r="B3" s="1351" t="s">
        <v>516</v>
      </c>
      <c r="C3" s="1351" t="s">
        <v>517</v>
      </c>
      <c r="D3" s="1351" t="s">
        <v>518</v>
      </c>
      <c r="F3" s="1361">
        <v>2308465.15</v>
      </c>
    </row>
    <row r="4" spans="1:7">
      <c r="A4" s="1370" t="s">
        <v>356</v>
      </c>
      <c r="B4" s="1359">
        <v>31268</v>
      </c>
      <c r="C4" s="1359">
        <v>446124</v>
      </c>
      <c r="D4" s="1359">
        <v>345939.45</v>
      </c>
      <c r="F4" s="1361">
        <v>345939.45</v>
      </c>
      <c r="G4" s="1360">
        <v>477392</v>
      </c>
    </row>
    <row r="5" spans="1:7">
      <c r="A5" s="1352" t="s">
        <v>348</v>
      </c>
      <c r="B5" s="1353">
        <v>1708</v>
      </c>
      <c r="C5" s="1353">
        <v>30568</v>
      </c>
      <c r="D5" s="1353">
        <v>24377.85</v>
      </c>
      <c r="E5" s="1360" t="s">
        <v>348</v>
      </c>
      <c r="F5" s="1361">
        <v>24377.85</v>
      </c>
      <c r="G5" s="1360">
        <v>32276</v>
      </c>
    </row>
    <row r="6" spans="1:7">
      <c r="A6" s="1354" t="s">
        <v>349</v>
      </c>
      <c r="B6" s="1355">
        <v>4109</v>
      </c>
      <c r="C6" s="1355">
        <v>65211</v>
      </c>
      <c r="D6" s="1355">
        <v>50466.5</v>
      </c>
      <c r="E6" s="1360" t="s">
        <v>349</v>
      </c>
      <c r="F6" s="1361">
        <v>50466.5</v>
      </c>
      <c r="G6" s="1360">
        <v>69320</v>
      </c>
    </row>
    <row r="7" spans="1:7">
      <c r="A7" s="1354" t="s">
        <v>350</v>
      </c>
      <c r="B7" s="1355">
        <v>3054</v>
      </c>
      <c r="C7" s="1355">
        <v>33115</v>
      </c>
      <c r="D7" s="1355">
        <v>24208.85</v>
      </c>
      <c r="E7" s="1360" t="s">
        <v>350</v>
      </c>
      <c r="F7" s="1361">
        <v>24208.85</v>
      </c>
      <c r="G7" s="1360">
        <v>36169</v>
      </c>
    </row>
    <row r="8" spans="1:7">
      <c r="A8" s="1354" t="s">
        <v>351</v>
      </c>
      <c r="B8" s="1355">
        <v>2056</v>
      </c>
      <c r="C8" s="1355">
        <v>48326</v>
      </c>
      <c r="D8" s="1355">
        <v>38059.75</v>
      </c>
      <c r="E8" s="1360" t="s">
        <v>351</v>
      </c>
      <c r="F8" s="1361">
        <v>38059.75</v>
      </c>
      <c r="G8" s="1360">
        <v>50382</v>
      </c>
    </row>
    <row r="9" spans="1:7">
      <c r="A9" s="1354" t="s">
        <v>352</v>
      </c>
      <c r="B9" s="1355">
        <v>1027</v>
      </c>
      <c r="C9" s="1355">
        <v>19686</v>
      </c>
      <c r="D9" s="1355">
        <v>15254.9</v>
      </c>
      <c r="E9" s="1360" t="s">
        <v>352</v>
      </c>
      <c r="F9" s="1361">
        <v>15254.9</v>
      </c>
      <c r="G9" s="1360">
        <v>20713</v>
      </c>
    </row>
    <row r="10" spans="1:7" ht="15" customHeight="1">
      <c r="A10" s="1354" t="s">
        <v>353</v>
      </c>
      <c r="B10" s="1355">
        <v>2825</v>
      </c>
      <c r="C10" s="1355">
        <v>23183</v>
      </c>
      <c r="D10" s="1355">
        <v>18619.900000000001</v>
      </c>
      <c r="E10" s="1360" t="s">
        <v>353</v>
      </c>
      <c r="F10" s="1361">
        <v>18619.900000000001</v>
      </c>
      <c r="G10" s="1363">
        <v>26008</v>
      </c>
    </row>
    <row r="11" spans="1:7" ht="15" customHeight="1">
      <c r="A11" s="1354" t="s">
        <v>354</v>
      </c>
      <c r="B11" s="1355">
        <v>8101</v>
      </c>
      <c r="C11" s="1355">
        <v>122012</v>
      </c>
      <c r="D11" s="1355">
        <v>94620.55</v>
      </c>
      <c r="E11" s="1360" t="s">
        <v>354</v>
      </c>
      <c r="F11" s="1361">
        <v>94620.55</v>
      </c>
      <c r="G11" s="1363">
        <v>130113</v>
      </c>
    </row>
    <row r="12" spans="1:7" ht="15" customHeight="1">
      <c r="A12" s="1356" t="s">
        <v>355</v>
      </c>
      <c r="B12" s="1357">
        <v>8388</v>
      </c>
      <c r="C12" s="1357">
        <v>104023</v>
      </c>
      <c r="D12" s="1357">
        <v>80331.149999999994</v>
      </c>
      <c r="E12" s="1360" t="s">
        <v>355</v>
      </c>
      <c r="F12" s="1361">
        <v>80331.149999999994</v>
      </c>
      <c r="G12" s="1363">
        <v>112411</v>
      </c>
    </row>
    <row r="13" spans="1:7" ht="15" customHeight="1">
      <c r="A13" s="1371" t="s">
        <v>360</v>
      </c>
      <c r="B13" s="1359">
        <v>10470</v>
      </c>
      <c r="C13" s="1359">
        <v>76516</v>
      </c>
      <c r="D13" s="1359">
        <v>53594.1</v>
      </c>
      <c r="F13" s="1361">
        <v>53594.1</v>
      </c>
      <c r="G13" s="1363" t="s">
        <v>500</v>
      </c>
    </row>
    <row r="14" spans="1:7" ht="15" customHeight="1">
      <c r="A14" s="1354" t="s">
        <v>357</v>
      </c>
      <c r="B14" s="1355">
        <v>1023</v>
      </c>
      <c r="C14" s="1355">
        <v>11030</v>
      </c>
      <c r="D14" s="1355">
        <v>7572.95</v>
      </c>
      <c r="E14" s="1360" t="s">
        <v>357</v>
      </c>
      <c r="F14" s="1361">
        <v>7572.95</v>
      </c>
      <c r="G14" s="1362" t="s">
        <v>501</v>
      </c>
    </row>
    <row r="15" spans="1:7">
      <c r="A15" s="1358" t="s">
        <v>358</v>
      </c>
      <c r="B15" s="1355">
        <v>715</v>
      </c>
      <c r="C15" s="1355">
        <v>5414</v>
      </c>
      <c r="D15" s="1355">
        <v>3713.55</v>
      </c>
      <c r="E15" s="1360" t="s">
        <v>358</v>
      </c>
      <c r="F15" s="1361">
        <v>3713.55</v>
      </c>
    </row>
    <row r="16" spans="1:7">
      <c r="A16" s="1356" t="s">
        <v>359</v>
      </c>
      <c r="B16" s="1355">
        <v>8732</v>
      </c>
      <c r="C16" s="1355">
        <v>60072</v>
      </c>
      <c r="D16" s="1355">
        <v>42307.6</v>
      </c>
      <c r="E16" s="1360" t="s">
        <v>359</v>
      </c>
      <c r="F16" s="1361">
        <v>42307.6</v>
      </c>
    </row>
    <row r="17" spans="1:19">
      <c r="A17" s="1370" t="s">
        <v>361</v>
      </c>
      <c r="B17" s="1359">
        <v>6086</v>
      </c>
      <c r="C17" s="1359">
        <v>53135</v>
      </c>
      <c r="D17" s="1359">
        <v>39426.949999999997</v>
      </c>
      <c r="F17" s="1361">
        <v>39426.949999999997</v>
      </c>
      <c r="G17" s="1364"/>
      <c r="H17" s="1364"/>
      <c r="I17" s="1364"/>
      <c r="J17" s="1364"/>
      <c r="K17" s="1364"/>
      <c r="L17" s="1364"/>
      <c r="M17" s="1364"/>
      <c r="N17" s="1364"/>
      <c r="O17" s="1364"/>
      <c r="P17" s="1364"/>
      <c r="Q17" s="1364"/>
      <c r="R17" s="1364"/>
      <c r="S17" s="1364"/>
    </row>
    <row r="18" spans="1:19">
      <c r="A18" s="1370" t="s">
        <v>502</v>
      </c>
      <c r="B18" s="1359">
        <v>5729</v>
      </c>
      <c r="C18" s="1359">
        <v>135885</v>
      </c>
      <c r="D18" s="1359">
        <v>87588</v>
      </c>
      <c r="E18" s="1360" t="s">
        <v>503</v>
      </c>
      <c r="F18" s="1361">
        <v>87588</v>
      </c>
      <c r="G18" s="1364"/>
      <c r="H18" s="1364"/>
      <c r="I18" s="1364"/>
      <c r="J18" s="1364"/>
      <c r="K18" s="1364"/>
      <c r="L18" s="1364"/>
      <c r="M18" s="1364"/>
      <c r="N18" s="1364"/>
      <c r="O18" s="1364"/>
      <c r="P18" s="1364"/>
      <c r="Q18" s="1364"/>
      <c r="R18" s="1364"/>
      <c r="S18" s="1364"/>
    </row>
    <row r="19" spans="1:19">
      <c r="A19" s="1371" t="s">
        <v>365</v>
      </c>
      <c r="B19" s="1359">
        <v>10907</v>
      </c>
      <c r="C19" s="1359">
        <v>220630</v>
      </c>
      <c r="D19" s="1359">
        <v>167547.15</v>
      </c>
      <c r="F19" s="1361">
        <v>167547.15</v>
      </c>
      <c r="G19" s="1364"/>
      <c r="H19" s="1364"/>
      <c r="I19" s="1364"/>
      <c r="J19" s="1364"/>
      <c r="K19" s="1364"/>
      <c r="L19" s="1364"/>
      <c r="M19" s="1364"/>
      <c r="N19" s="1364"/>
      <c r="O19" s="1364"/>
      <c r="P19" s="1364"/>
      <c r="Q19" s="1364"/>
      <c r="R19" s="1364"/>
      <c r="S19" s="1364"/>
    </row>
    <row r="20" spans="1:19">
      <c r="A20" s="1352" t="s">
        <v>363</v>
      </c>
      <c r="B20" s="1353">
        <v>6554</v>
      </c>
      <c r="C20" s="1353">
        <v>120855</v>
      </c>
      <c r="D20" s="1353">
        <v>90418.75</v>
      </c>
      <c r="E20" s="1360" t="s">
        <v>363</v>
      </c>
      <c r="F20" s="1361">
        <v>90418.75</v>
      </c>
      <c r="G20" s="1364"/>
      <c r="H20" s="1364"/>
      <c r="I20" s="1364"/>
      <c r="J20" s="1364"/>
      <c r="K20" s="1364"/>
      <c r="L20" s="1364"/>
      <c r="M20" s="1364"/>
      <c r="N20" s="1364"/>
      <c r="O20" s="1364"/>
      <c r="P20" s="1364"/>
      <c r="Q20" s="1364"/>
      <c r="R20" s="1364"/>
      <c r="S20" s="1364"/>
    </row>
    <row r="21" spans="1:19">
      <c r="A21" s="1356" t="s">
        <v>504</v>
      </c>
      <c r="B21" s="1355">
        <v>4353</v>
      </c>
      <c r="C21" s="1355">
        <v>99775</v>
      </c>
      <c r="D21" s="1355">
        <v>77128.399999999994</v>
      </c>
      <c r="E21" s="1360" t="s">
        <v>504</v>
      </c>
      <c r="F21" s="1361">
        <v>77128.399999999994</v>
      </c>
      <c r="G21" s="1365"/>
      <c r="H21" s="1364"/>
      <c r="I21" s="1364"/>
      <c r="J21" s="1364"/>
      <c r="K21" s="1364"/>
      <c r="L21" s="1364"/>
      <c r="M21" s="1364"/>
      <c r="N21" s="1364"/>
      <c r="O21" s="1364"/>
      <c r="P21" s="1364"/>
      <c r="Q21" s="1364"/>
      <c r="R21" s="1364"/>
      <c r="S21" s="1364"/>
    </row>
    <row r="22" spans="1:19">
      <c r="A22" s="1371" t="s">
        <v>366</v>
      </c>
      <c r="B22" s="1359">
        <v>3975</v>
      </c>
      <c r="C22" s="1359">
        <v>31572</v>
      </c>
      <c r="D22" s="1359">
        <v>23753.599999999999</v>
      </c>
      <c r="F22" s="1361">
        <v>23753.599999999999</v>
      </c>
      <c r="G22" s="1364"/>
      <c r="H22" s="1364"/>
      <c r="I22" s="1364"/>
      <c r="J22" s="1364"/>
      <c r="K22" s="1364"/>
      <c r="L22" s="1364"/>
      <c r="M22" s="1364"/>
      <c r="N22" s="1364"/>
      <c r="O22" s="1364"/>
      <c r="P22" s="1364"/>
      <c r="Q22" s="1364"/>
      <c r="R22" s="1364"/>
      <c r="S22" s="1364"/>
    </row>
    <row r="23" spans="1:19">
      <c r="A23" s="1371" t="s">
        <v>505</v>
      </c>
      <c r="B23" s="1359">
        <v>5771</v>
      </c>
      <c r="C23" s="1359">
        <v>93571</v>
      </c>
      <c r="D23" s="1359">
        <v>73362.2</v>
      </c>
      <c r="F23" s="1361">
        <v>73362.2</v>
      </c>
      <c r="G23" s="1364"/>
      <c r="H23" s="1364"/>
      <c r="I23" s="1364"/>
      <c r="J23" s="1364"/>
      <c r="K23" s="1364"/>
      <c r="L23" s="1364"/>
      <c r="M23" s="1364"/>
      <c r="N23" s="1364"/>
      <c r="O23" s="1364"/>
      <c r="P23" s="1364"/>
      <c r="Q23" s="1364"/>
      <c r="R23" s="1364"/>
      <c r="S23" s="1364"/>
    </row>
    <row r="24" spans="1:19">
      <c r="A24" s="1352" t="s">
        <v>377</v>
      </c>
      <c r="B24" s="1353">
        <v>1431</v>
      </c>
      <c r="C24" s="1353">
        <v>20622</v>
      </c>
      <c r="D24" s="1353">
        <v>16455.400000000001</v>
      </c>
      <c r="E24" s="1360" t="s">
        <v>377</v>
      </c>
      <c r="F24" s="1361">
        <v>16455.400000000001</v>
      </c>
      <c r="G24" s="1364"/>
      <c r="H24" s="1364"/>
      <c r="I24" s="1364"/>
      <c r="J24" s="1364"/>
      <c r="K24" s="1364"/>
      <c r="L24" s="1364"/>
      <c r="M24" s="1364"/>
      <c r="N24" s="1364"/>
      <c r="O24" s="1364"/>
      <c r="P24" s="1364"/>
      <c r="Q24" s="1364"/>
      <c r="R24" s="1364"/>
      <c r="S24" s="1364"/>
    </row>
    <row r="25" spans="1:19">
      <c r="A25" s="1354" t="s">
        <v>378</v>
      </c>
      <c r="B25" s="1355">
        <v>827</v>
      </c>
      <c r="C25" s="1355">
        <v>20550</v>
      </c>
      <c r="D25" s="1355">
        <v>16403.650000000001</v>
      </c>
      <c r="E25" s="1360" t="s">
        <v>378</v>
      </c>
      <c r="F25" s="1361">
        <v>16403.650000000001</v>
      </c>
      <c r="G25" s="1364"/>
      <c r="H25" s="1364"/>
      <c r="I25" s="1364"/>
      <c r="J25" s="1364"/>
      <c r="K25" s="1364"/>
      <c r="L25" s="1364"/>
      <c r="M25" s="1364"/>
      <c r="N25" s="1364"/>
      <c r="O25" s="1364"/>
      <c r="P25" s="1364"/>
      <c r="Q25" s="1364"/>
      <c r="R25" s="1364"/>
      <c r="S25" s="1364"/>
    </row>
    <row r="26" spans="1:19" ht="15" customHeight="1">
      <c r="A26" s="1354" t="s">
        <v>379</v>
      </c>
      <c r="B26" s="1355">
        <v>381</v>
      </c>
      <c r="C26" s="1355">
        <v>8690</v>
      </c>
      <c r="D26" s="1355">
        <v>6682.25</v>
      </c>
      <c r="E26" s="1360" t="s">
        <v>379</v>
      </c>
      <c r="F26" s="1361">
        <v>6682.25</v>
      </c>
      <c r="G26" s="1366"/>
      <c r="H26" s="1364"/>
      <c r="I26" s="1364"/>
      <c r="J26" s="1364"/>
      <c r="K26" s="1364"/>
      <c r="L26" s="1364"/>
      <c r="M26" s="1364"/>
      <c r="N26" s="1364"/>
      <c r="O26" s="1364"/>
      <c r="P26" s="1364"/>
      <c r="Q26" s="1364"/>
      <c r="R26" s="1364"/>
      <c r="S26" s="1364"/>
    </row>
    <row r="27" spans="1:19" ht="15" customHeight="1">
      <c r="A27" s="1354" t="s">
        <v>380</v>
      </c>
      <c r="B27" s="1355">
        <v>1176</v>
      </c>
      <c r="C27" s="1355">
        <v>12105</v>
      </c>
      <c r="D27" s="1355">
        <v>9023.65</v>
      </c>
      <c r="E27" s="1360" t="s">
        <v>380</v>
      </c>
      <c r="F27" s="1361">
        <v>9023.65</v>
      </c>
      <c r="G27" s="1366"/>
      <c r="H27" s="1364"/>
      <c r="I27" s="1364"/>
      <c r="J27" s="1364"/>
      <c r="K27" s="1364"/>
      <c r="L27" s="1364"/>
      <c r="M27" s="1364"/>
      <c r="N27" s="1364"/>
      <c r="O27" s="1364"/>
      <c r="P27" s="1364"/>
      <c r="Q27" s="1364"/>
      <c r="R27" s="1364"/>
      <c r="S27" s="1364"/>
    </row>
    <row r="28" spans="1:19" ht="15" customHeight="1">
      <c r="A28" s="1356" t="s">
        <v>381</v>
      </c>
      <c r="B28" s="1355">
        <v>1956</v>
      </c>
      <c r="C28" s="1355">
        <v>31604</v>
      </c>
      <c r="D28" s="1355">
        <v>24797.25</v>
      </c>
      <c r="E28" s="1360" t="s">
        <v>381</v>
      </c>
      <c r="F28" s="1361">
        <v>24797.25</v>
      </c>
      <c r="G28" s="1366"/>
      <c r="H28" s="1364"/>
      <c r="I28" s="1364"/>
      <c r="J28" s="1364"/>
      <c r="K28" s="1364"/>
      <c r="L28" s="1364"/>
      <c r="M28" s="1364"/>
      <c r="N28" s="1364"/>
      <c r="O28" s="1364"/>
      <c r="P28" s="1364"/>
      <c r="Q28" s="1364"/>
      <c r="R28" s="1364"/>
      <c r="S28" s="1364"/>
    </row>
    <row r="29" spans="1:19" ht="15" customHeight="1">
      <c r="A29" s="1371" t="s">
        <v>506</v>
      </c>
      <c r="B29" s="1372">
        <v>13298</v>
      </c>
      <c r="C29" s="1372">
        <v>132207</v>
      </c>
      <c r="D29" s="1372">
        <v>98230.95</v>
      </c>
      <c r="F29" s="1361">
        <v>98230.95</v>
      </c>
      <c r="G29" s="1366"/>
      <c r="H29" s="1364"/>
      <c r="I29" s="1364"/>
      <c r="J29" s="1364"/>
      <c r="K29" s="1364"/>
      <c r="L29" s="1364"/>
      <c r="M29" s="1364"/>
      <c r="N29" s="1364"/>
      <c r="O29" s="1364"/>
      <c r="P29" s="1364"/>
      <c r="Q29" s="1364"/>
      <c r="R29" s="1364"/>
      <c r="S29" s="1364"/>
    </row>
    <row r="30" spans="1:19">
      <c r="A30" s="1352" t="s">
        <v>367</v>
      </c>
      <c r="B30" s="1353">
        <v>794</v>
      </c>
      <c r="C30" s="1353">
        <v>6167</v>
      </c>
      <c r="D30" s="1353">
        <v>4761.8999999999996</v>
      </c>
      <c r="E30" s="1360" t="s">
        <v>367</v>
      </c>
      <c r="F30" s="1361">
        <v>4761.8999999999996</v>
      </c>
      <c r="G30" s="1366"/>
      <c r="H30" s="1364"/>
      <c r="I30" s="1364"/>
      <c r="J30" s="1364"/>
      <c r="K30" s="1364"/>
      <c r="L30" s="1364"/>
      <c r="M30" s="1364"/>
      <c r="N30" s="1364"/>
      <c r="O30" s="1364"/>
      <c r="P30" s="1364"/>
      <c r="Q30" s="1364"/>
      <c r="R30" s="1364"/>
      <c r="S30" s="1364"/>
    </row>
    <row r="31" spans="1:19">
      <c r="A31" s="1354" t="s">
        <v>368</v>
      </c>
      <c r="B31" s="1355">
        <v>4269</v>
      </c>
      <c r="C31" s="1355">
        <v>20000</v>
      </c>
      <c r="D31" s="1355">
        <v>15577.55</v>
      </c>
      <c r="E31" s="1360" t="s">
        <v>368</v>
      </c>
      <c r="F31" s="1361">
        <v>15577.55</v>
      </c>
      <c r="G31" s="1366"/>
      <c r="H31" s="1364"/>
      <c r="I31" s="1364"/>
      <c r="J31" s="1364"/>
      <c r="K31" s="1364"/>
      <c r="L31" s="1364"/>
      <c r="M31" s="1364"/>
      <c r="N31" s="1364"/>
      <c r="O31" s="1364"/>
      <c r="P31" s="1364"/>
      <c r="Q31" s="1364"/>
      <c r="R31" s="1364"/>
      <c r="S31" s="1364"/>
    </row>
    <row r="32" spans="1:19">
      <c r="A32" s="1354" t="s">
        <v>369</v>
      </c>
      <c r="B32" s="1355">
        <v>1125</v>
      </c>
      <c r="C32" s="1355">
        <v>21028</v>
      </c>
      <c r="D32" s="1355">
        <v>15102.45</v>
      </c>
      <c r="E32" s="1360" t="s">
        <v>369</v>
      </c>
      <c r="F32" s="1361">
        <v>15102.45</v>
      </c>
      <c r="G32" s="1366"/>
      <c r="H32" s="1364"/>
      <c r="I32" s="1364"/>
      <c r="J32" s="1364"/>
      <c r="K32" s="1364"/>
      <c r="L32" s="1364"/>
      <c r="M32" s="1364"/>
      <c r="N32" s="1364"/>
      <c r="O32" s="1364"/>
      <c r="P32" s="1364"/>
      <c r="Q32" s="1364"/>
      <c r="R32" s="1364"/>
      <c r="S32" s="1364"/>
    </row>
    <row r="33" spans="1:19">
      <c r="A33" s="1354" t="s">
        <v>370</v>
      </c>
      <c r="B33" s="1355">
        <v>604</v>
      </c>
      <c r="C33" s="1355">
        <v>10295</v>
      </c>
      <c r="D33" s="1355">
        <v>7528.1</v>
      </c>
      <c r="E33" s="1360" t="s">
        <v>370</v>
      </c>
      <c r="F33" s="1361">
        <v>7528.1</v>
      </c>
      <c r="G33" s="1366"/>
      <c r="H33" s="1364"/>
      <c r="I33" s="1364"/>
      <c r="J33" s="1364"/>
      <c r="K33" s="1364"/>
      <c r="L33" s="1364"/>
      <c r="M33" s="1364"/>
      <c r="N33" s="1364"/>
      <c r="O33" s="1364"/>
      <c r="P33" s="1364"/>
      <c r="Q33" s="1364"/>
      <c r="R33" s="1364"/>
      <c r="S33" s="1364"/>
    </row>
    <row r="34" spans="1:19">
      <c r="A34" s="1354" t="s">
        <v>371</v>
      </c>
      <c r="B34" s="1355">
        <v>1399</v>
      </c>
      <c r="C34" s="1355">
        <v>16327</v>
      </c>
      <c r="D34" s="1355">
        <v>12093.95</v>
      </c>
      <c r="E34" s="1360" t="s">
        <v>371</v>
      </c>
      <c r="F34" s="1361">
        <v>12093.95</v>
      </c>
      <c r="G34" s="1366"/>
      <c r="H34" s="1364"/>
      <c r="I34" s="1364"/>
      <c r="J34" s="1364"/>
      <c r="K34" s="1364"/>
      <c r="L34" s="1364"/>
      <c r="M34" s="1364"/>
      <c r="N34" s="1364"/>
      <c r="O34" s="1364"/>
      <c r="P34" s="1364"/>
      <c r="Q34" s="1364"/>
      <c r="R34" s="1364"/>
      <c r="S34" s="1364"/>
    </row>
    <row r="35" spans="1:19" ht="15">
      <c r="A35" s="1354" t="s">
        <v>372</v>
      </c>
      <c r="B35" s="1355">
        <v>696</v>
      </c>
      <c r="C35" s="1355">
        <v>7837</v>
      </c>
      <c r="D35" s="1355">
        <v>6061.9</v>
      </c>
      <c r="E35" s="1360" t="s">
        <v>372</v>
      </c>
      <c r="F35" s="1361">
        <v>6061.9</v>
      </c>
      <c r="G35" s="1366"/>
      <c r="H35" s="1378"/>
      <c r="I35" s="1364"/>
      <c r="J35" s="1364"/>
      <c r="K35" s="1364"/>
      <c r="L35" s="1364"/>
      <c r="M35" s="1364"/>
      <c r="N35" s="1364"/>
      <c r="O35" s="1364"/>
      <c r="P35" s="1364"/>
      <c r="Q35" s="1364"/>
      <c r="R35" s="1364"/>
      <c r="S35" s="1364"/>
    </row>
    <row r="36" spans="1:19">
      <c r="A36" s="1354" t="s">
        <v>373</v>
      </c>
      <c r="B36" s="1355">
        <v>467</v>
      </c>
      <c r="C36" s="1355">
        <v>5408</v>
      </c>
      <c r="D36" s="1355">
        <v>4319</v>
      </c>
      <c r="E36" s="1360" t="s">
        <v>373</v>
      </c>
      <c r="F36" s="1361">
        <v>4319</v>
      </c>
      <c r="G36" s="1364"/>
      <c r="H36" s="1364"/>
      <c r="I36" s="1364"/>
      <c r="J36" s="1364"/>
      <c r="K36" s="1364"/>
      <c r="L36" s="1364"/>
      <c r="M36" s="1364"/>
      <c r="N36" s="1364"/>
      <c r="O36" s="1364"/>
      <c r="P36" s="1364"/>
      <c r="Q36" s="1364"/>
      <c r="R36" s="1364"/>
      <c r="S36" s="1364"/>
    </row>
    <row r="37" spans="1:19">
      <c r="A37" s="1354" t="s">
        <v>374</v>
      </c>
      <c r="B37" s="1355">
        <v>3433</v>
      </c>
      <c r="C37" s="1355">
        <v>39528</v>
      </c>
      <c r="D37" s="1355">
        <v>28492.45</v>
      </c>
      <c r="E37" s="1360" t="s">
        <v>374</v>
      </c>
      <c r="F37" s="1361">
        <v>28492.45</v>
      </c>
      <c r="G37" s="1364"/>
      <c r="H37" s="1364"/>
      <c r="I37" s="1364"/>
      <c r="J37" s="1364"/>
      <c r="K37" s="1364"/>
      <c r="L37" s="1364"/>
      <c r="M37" s="1364"/>
      <c r="N37" s="1364"/>
      <c r="O37" s="1364"/>
      <c r="P37" s="1364"/>
      <c r="Q37" s="1364"/>
      <c r="R37" s="1364"/>
      <c r="S37" s="1364"/>
    </row>
    <row r="38" spans="1:19">
      <c r="A38" s="1356" t="s">
        <v>375</v>
      </c>
      <c r="B38" s="1357">
        <v>511</v>
      </c>
      <c r="C38" s="1357">
        <v>5617</v>
      </c>
      <c r="D38" s="1357">
        <v>4293.6499999999996</v>
      </c>
      <c r="E38" s="1360" t="s">
        <v>375</v>
      </c>
      <c r="F38" s="1361">
        <v>4293.6499999999996</v>
      </c>
      <c r="G38" s="1364"/>
      <c r="H38" s="1364"/>
      <c r="I38" s="1364"/>
      <c r="J38" s="1364"/>
      <c r="K38" s="1364"/>
      <c r="L38" s="1364"/>
      <c r="M38" s="1364"/>
      <c r="N38" s="1364"/>
      <c r="O38" s="1364"/>
      <c r="P38" s="1364"/>
      <c r="Q38" s="1364"/>
      <c r="R38" s="1364"/>
      <c r="S38" s="1364"/>
    </row>
    <row r="39" spans="1:19">
      <c r="A39" s="1373" t="s">
        <v>387</v>
      </c>
      <c r="B39" s="1372">
        <v>74379</v>
      </c>
      <c r="C39" s="1372">
        <v>604305</v>
      </c>
      <c r="D39" s="1372">
        <v>462850.5</v>
      </c>
      <c r="F39" s="1361">
        <v>462850.5</v>
      </c>
      <c r="G39" s="1364"/>
      <c r="H39" s="1364"/>
      <c r="I39" s="1364"/>
      <c r="J39" s="1364"/>
      <c r="K39" s="1364"/>
      <c r="L39" s="1364"/>
      <c r="M39" s="1364"/>
      <c r="N39" s="1364"/>
      <c r="O39" s="1364"/>
      <c r="P39" s="1364"/>
      <c r="Q39" s="1364"/>
      <c r="R39" s="1364"/>
      <c r="S39" s="1364"/>
    </row>
    <row r="40" spans="1:19">
      <c r="A40" s="1352" t="s">
        <v>383</v>
      </c>
      <c r="B40" s="1353">
        <v>61657</v>
      </c>
      <c r="C40" s="1353">
        <v>471143</v>
      </c>
      <c r="D40" s="1353">
        <v>359188.05</v>
      </c>
      <c r="E40" s="1360" t="s">
        <v>383</v>
      </c>
      <c r="F40" s="1361">
        <v>359188.05</v>
      </c>
      <c r="H40" s="1367"/>
      <c r="I40" s="1367"/>
      <c r="J40" s="1367"/>
      <c r="K40" s="1367"/>
      <c r="L40" s="1367"/>
      <c r="M40" s="1367"/>
      <c r="N40" s="1367"/>
      <c r="O40" s="1367"/>
      <c r="P40" s="1367"/>
      <c r="Q40" s="1367"/>
    </row>
    <row r="41" spans="1:19">
      <c r="A41" s="1354" t="s">
        <v>384</v>
      </c>
      <c r="B41" s="1355">
        <v>5779</v>
      </c>
      <c r="C41" s="1355">
        <v>60155</v>
      </c>
      <c r="D41" s="1355">
        <v>47043.1</v>
      </c>
      <c r="E41" s="1360" t="s">
        <v>384</v>
      </c>
      <c r="F41" s="1361">
        <v>47043.1</v>
      </c>
    </row>
    <row r="42" spans="1:19">
      <c r="A42" s="1354" t="s">
        <v>385</v>
      </c>
      <c r="B42" s="1355">
        <v>2067</v>
      </c>
      <c r="C42" s="1355">
        <v>25455</v>
      </c>
      <c r="D42" s="1355">
        <v>20264.400000000001</v>
      </c>
      <c r="E42" s="1360" t="s">
        <v>385</v>
      </c>
      <c r="F42" s="1361">
        <v>20264.400000000001</v>
      </c>
      <c r="H42" s="1368"/>
      <c r="I42" s="1368"/>
      <c r="J42" s="1368"/>
      <c r="K42" s="1368"/>
      <c r="L42" s="1368"/>
      <c r="M42" s="1368"/>
      <c r="N42" s="1368"/>
      <c r="O42" s="1368"/>
      <c r="P42" s="1368"/>
    </row>
    <row r="43" spans="1:19">
      <c r="A43" s="1356" t="s">
        <v>386</v>
      </c>
      <c r="B43" s="1355">
        <v>4876</v>
      </c>
      <c r="C43" s="1355">
        <v>47552</v>
      </c>
      <c r="D43" s="1355">
        <v>36354.949999999997</v>
      </c>
      <c r="E43" s="1360" t="s">
        <v>386</v>
      </c>
      <c r="F43" s="1361">
        <v>36354.949999999997</v>
      </c>
      <c r="G43" s="1367"/>
      <c r="H43" s="1361"/>
      <c r="I43" s="1361"/>
      <c r="J43" s="1361"/>
      <c r="K43" s="1361"/>
      <c r="L43" s="1361"/>
      <c r="M43" s="1361"/>
      <c r="N43" s="1361"/>
      <c r="O43" s="1361"/>
      <c r="P43" s="1361"/>
      <c r="Q43" s="1361"/>
    </row>
    <row r="44" spans="1:19">
      <c r="A44" s="1373" t="s">
        <v>507</v>
      </c>
      <c r="B44" s="1372">
        <v>49901</v>
      </c>
      <c r="C44" s="1372">
        <v>299733</v>
      </c>
      <c r="D44" s="1372">
        <v>224021.35</v>
      </c>
      <c r="F44" s="1361">
        <v>224021.35</v>
      </c>
      <c r="G44" s="1367"/>
    </row>
    <row r="45" spans="1:19">
      <c r="A45" s="1352" t="s">
        <v>388</v>
      </c>
      <c r="B45" s="1353">
        <v>13673</v>
      </c>
      <c r="C45" s="1353">
        <v>119210</v>
      </c>
      <c r="D45" s="1353">
        <v>88685.15</v>
      </c>
      <c r="E45" s="1360" t="s">
        <v>388</v>
      </c>
      <c r="F45" s="1361">
        <v>88685.15</v>
      </c>
      <c r="G45" s="1367"/>
    </row>
    <row r="46" spans="1:19">
      <c r="A46" s="1354" t="s">
        <v>389</v>
      </c>
      <c r="B46" s="1355">
        <v>5402</v>
      </c>
      <c r="C46" s="1355">
        <v>29954</v>
      </c>
      <c r="D46" s="1355">
        <v>22195.25</v>
      </c>
      <c r="E46" s="1360" t="s">
        <v>389</v>
      </c>
      <c r="F46" s="1361">
        <v>22195.25</v>
      </c>
      <c r="G46" s="1367"/>
    </row>
    <row r="47" spans="1:19">
      <c r="A47" s="1356" t="s">
        <v>390</v>
      </c>
      <c r="B47" s="1355">
        <v>30826</v>
      </c>
      <c r="C47" s="1355">
        <v>150569</v>
      </c>
      <c r="D47" s="1355">
        <v>113140.95</v>
      </c>
      <c r="E47" s="1360" t="s">
        <v>390</v>
      </c>
      <c r="F47" s="1361">
        <v>113140.95</v>
      </c>
      <c r="G47" s="1367"/>
    </row>
    <row r="48" spans="1:19">
      <c r="A48" s="1373" t="s">
        <v>394</v>
      </c>
      <c r="B48" s="1372">
        <v>2744</v>
      </c>
      <c r="C48" s="1372">
        <v>37145</v>
      </c>
      <c r="D48" s="1372">
        <v>28302.25</v>
      </c>
      <c r="F48" s="1361">
        <v>28302.25</v>
      </c>
      <c r="G48" s="1367"/>
    </row>
    <row r="49" spans="1:7">
      <c r="A49" s="1352" t="s">
        <v>393</v>
      </c>
      <c r="B49" s="1353">
        <v>849</v>
      </c>
      <c r="C49" s="1353">
        <v>13867</v>
      </c>
      <c r="D49" s="1353">
        <v>10789.8</v>
      </c>
      <c r="E49" s="1360" t="s">
        <v>393</v>
      </c>
      <c r="F49" s="1361">
        <v>10789.8</v>
      </c>
      <c r="G49" s="1367"/>
    </row>
    <row r="50" spans="1:7">
      <c r="A50" s="1356" t="s">
        <v>392</v>
      </c>
      <c r="B50" s="1355">
        <v>1895</v>
      </c>
      <c r="C50" s="1355">
        <v>23278</v>
      </c>
      <c r="D50" s="1355">
        <v>17512.45</v>
      </c>
      <c r="E50" s="1360" t="s">
        <v>392</v>
      </c>
      <c r="F50" s="1361">
        <v>17512.45</v>
      </c>
      <c r="G50" s="1367"/>
    </row>
    <row r="51" spans="1:7">
      <c r="A51" s="1373" t="s">
        <v>399</v>
      </c>
      <c r="B51" s="1372">
        <v>14797</v>
      </c>
      <c r="C51" s="1372">
        <v>150241</v>
      </c>
      <c r="D51" s="1372">
        <v>116171.55</v>
      </c>
      <c r="F51" s="1361">
        <v>116171.55</v>
      </c>
      <c r="G51" s="1367"/>
    </row>
    <row r="52" spans="1:7">
      <c r="A52" s="1352" t="s">
        <v>395</v>
      </c>
      <c r="B52" s="1353">
        <v>6183</v>
      </c>
      <c r="C52" s="1353">
        <v>63347</v>
      </c>
      <c r="D52" s="1353">
        <v>49900.7</v>
      </c>
      <c r="E52" s="1360" t="s">
        <v>395</v>
      </c>
      <c r="F52" s="1361">
        <v>49900.7</v>
      </c>
      <c r="G52" s="1367"/>
    </row>
    <row r="53" spans="1:7">
      <c r="A53" s="1354" t="s">
        <v>396</v>
      </c>
      <c r="B53" s="1355">
        <v>1430</v>
      </c>
      <c r="C53" s="1355">
        <v>14552</v>
      </c>
      <c r="D53" s="1355">
        <v>12084.65</v>
      </c>
      <c r="E53" s="1360" t="s">
        <v>396</v>
      </c>
      <c r="F53" s="1361">
        <v>12084.65</v>
      </c>
      <c r="G53" s="1367"/>
    </row>
    <row r="54" spans="1:7">
      <c r="A54" s="1354" t="s">
        <v>508</v>
      </c>
      <c r="B54" s="1355">
        <v>1753</v>
      </c>
      <c r="C54" s="1355">
        <v>16002</v>
      </c>
      <c r="D54" s="1355">
        <v>12257.9</v>
      </c>
      <c r="E54" s="1360" t="s">
        <v>508</v>
      </c>
      <c r="F54" s="1361">
        <v>12257.9</v>
      </c>
    </row>
    <row r="55" spans="1:7">
      <c r="A55" s="1356" t="s">
        <v>398</v>
      </c>
      <c r="B55" s="1355">
        <v>5431</v>
      </c>
      <c r="C55" s="1355">
        <v>56340</v>
      </c>
      <c r="D55" s="1355">
        <v>41928.300000000003</v>
      </c>
      <c r="E55" s="1360" t="s">
        <v>398</v>
      </c>
      <c r="F55" s="1361">
        <v>41928.300000000003</v>
      </c>
    </row>
    <row r="56" spans="1:7">
      <c r="A56" s="1374" t="s">
        <v>509</v>
      </c>
      <c r="B56" s="1372">
        <v>57259</v>
      </c>
      <c r="C56" s="1372">
        <v>509048</v>
      </c>
      <c r="D56" s="1372">
        <v>374653.4</v>
      </c>
      <c r="F56" s="1361">
        <v>374653.4</v>
      </c>
    </row>
    <row r="57" spans="1:7">
      <c r="A57" s="1374" t="s">
        <v>466</v>
      </c>
      <c r="B57" s="1372">
        <v>5062</v>
      </c>
      <c r="C57" s="1372">
        <v>74624</v>
      </c>
      <c r="D57" s="1372">
        <v>55338.8</v>
      </c>
      <c r="F57" s="1361">
        <v>55338.8</v>
      </c>
    </row>
    <row r="58" spans="1:7">
      <c r="A58" s="1373" t="s">
        <v>402</v>
      </c>
      <c r="B58" s="1372">
        <v>3860</v>
      </c>
      <c r="C58" s="1372">
        <v>45897</v>
      </c>
      <c r="D58" s="1372">
        <v>35175</v>
      </c>
      <c r="F58" s="1361">
        <v>35175</v>
      </c>
    </row>
    <row r="59" spans="1:7">
      <c r="A59" s="1373" t="s">
        <v>406</v>
      </c>
      <c r="B59" s="1372">
        <v>14877</v>
      </c>
      <c r="C59" s="1372">
        <v>137995</v>
      </c>
      <c r="D59" s="1372">
        <v>103275.65</v>
      </c>
      <c r="F59" s="1361">
        <v>103275.65</v>
      </c>
    </row>
    <row r="60" spans="1:7">
      <c r="A60" s="1352" t="s">
        <v>510</v>
      </c>
      <c r="B60" s="1353">
        <v>2790</v>
      </c>
      <c r="C60" s="1353">
        <v>25322</v>
      </c>
      <c r="D60" s="1353">
        <v>18668.900000000001</v>
      </c>
      <c r="E60" s="1360" t="s">
        <v>510</v>
      </c>
      <c r="F60" s="1361">
        <v>18668.900000000001</v>
      </c>
    </row>
    <row r="61" spans="1:7">
      <c r="A61" s="1354" t="s">
        <v>511</v>
      </c>
      <c r="B61" s="1355">
        <v>5748</v>
      </c>
      <c r="C61" s="1355">
        <v>46053</v>
      </c>
      <c r="D61" s="1355">
        <v>34011.9</v>
      </c>
      <c r="E61" s="1360" t="s">
        <v>511</v>
      </c>
      <c r="F61" s="1361">
        <v>34011.9</v>
      </c>
    </row>
    <row r="62" spans="1:7">
      <c r="A62" s="1356" t="s">
        <v>405</v>
      </c>
      <c r="B62" s="1355">
        <v>6339</v>
      </c>
      <c r="C62" s="1355">
        <v>66620</v>
      </c>
      <c r="D62" s="1355">
        <v>50594.85</v>
      </c>
      <c r="E62" s="1360" t="s">
        <v>405</v>
      </c>
      <c r="F62" s="1361">
        <v>50594.85</v>
      </c>
    </row>
    <row r="63" spans="1:7">
      <c r="A63" s="1373" t="s">
        <v>407</v>
      </c>
      <c r="B63" s="1372">
        <v>1402</v>
      </c>
      <c r="C63" s="1372">
        <v>20216</v>
      </c>
      <c r="D63" s="1372">
        <v>15186.25</v>
      </c>
      <c r="F63" s="1361">
        <v>15186.25</v>
      </c>
    </row>
    <row r="64" spans="1:7">
      <c r="A64" s="1373" t="s">
        <v>408</v>
      </c>
      <c r="B64" s="1372">
        <v>389</v>
      </c>
      <c r="C64" s="1372">
        <v>2398</v>
      </c>
      <c r="D64" s="1372">
        <v>1870.1</v>
      </c>
      <c r="E64" s="1360" t="s">
        <v>512</v>
      </c>
      <c r="F64" s="1361">
        <v>1870.1</v>
      </c>
    </row>
    <row r="65" spans="1:6" ht="15" thickBot="1">
      <c r="A65" s="1375" t="s">
        <v>409</v>
      </c>
      <c r="B65" s="1376">
        <v>149</v>
      </c>
      <c r="C65" s="1376">
        <v>3220</v>
      </c>
      <c r="D65" s="1376">
        <v>2177.9</v>
      </c>
      <c r="E65" s="1360" t="s">
        <v>513</v>
      </c>
      <c r="F65" s="1361">
        <v>2177.9</v>
      </c>
    </row>
    <row r="66" spans="1:6" ht="15" thickBot="1">
      <c r="A66" s="1377" t="s">
        <v>514</v>
      </c>
      <c r="B66" s="1369">
        <f>SUM(B4,B13,B17:B19,B22:B23,B29,B39,B44,B48,B51,B56:B59,B63:B65)</f>
        <v>312323</v>
      </c>
      <c r="C66" s="1369">
        <f>SUM(C4,C13,C17:C19,C22:C23,C29,C39,C44,C48,C51,C56:C59,C63:C65)</f>
        <v>3074462</v>
      </c>
      <c r="D66" s="1369">
        <f>SUM(D4,D13,D17:D19,D22:D23,D29,D39,D44,D48,D51,D56:D59,D63:D65)</f>
        <v>2308465.15</v>
      </c>
    </row>
  </sheetData>
  <phoneticPr fontId="101" type="noConversion"/>
  <printOptions horizontalCentered="1" verticalCentered="1"/>
  <pageMargins left="0.39370078740157483" right="0.39370078740157483" top="0.39370078740157483" bottom="0.78740157480314965" header="0" footer="0"/>
  <pageSetup paperSize="9" scale="7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1"/>
  <sheetViews>
    <sheetView showGridLines="0" workbookViewId="0">
      <selection activeCell="C99" sqref="C99"/>
    </sheetView>
  </sheetViews>
  <sheetFormatPr baseColWidth="10" defaultRowHeight="12.5"/>
  <cols>
    <col min="1" max="1" width="58.7265625" customWidth="1"/>
    <col min="2" max="2" width="10.1796875" customWidth="1"/>
  </cols>
  <sheetData>
    <row r="1" spans="1:2" ht="15">
      <c r="A1" s="1378" t="s">
        <v>610</v>
      </c>
    </row>
    <row r="2" spans="1:2" ht="24">
      <c r="A2" s="1379" t="s">
        <v>609</v>
      </c>
      <c r="B2" s="1351" t="s">
        <v>608</v>
      </c>
    </row>
    <row r="3" spans="1:2" ht="13">
      <c r="A3" s="1380" t="s">
        <v>521</v>
      </c>
      <c r="B3" s="1381">
        <v>2121.5500000000002</v>
      </c>
    </row>
    <row r="4" spans="1:2" ht="13">
      <c r="A4" s="1380" t="s">
        <v>522</v>
      </c>
      <c r="B4" s="1381">
        <v>438.35</v>
      </c>
    </row>
    <row r="5" spans="1:2" ht="13">
      <c r="A5" s="1380" t="s">
        <v>523</v>
      </c>
      <c r="B5" s="1381">
        <v>1276.05</v>
      </c>
    </row>
    <row r="6" spans="1:2" ht="13">
      <c r="A6" s="1380" t="s">
        <v>524</v>
      </c>
      <c r="B6" s="1381">
        <v>4.2</v>
      </c>
    </row>
    <row r="7" spans="1:2" ht="13">
      <c r="A7" s="1380" t="s">
        <v>525</v>
      </c>
      <c r="B7" s="1381">
        <v>0</v>
      </c>
    </row>
    <row r="8" spans="1:2" ht="13">
      <c r="A8" s="1380" t="s">
        <v>526</v>
      </c>
      <c r="B8" s="1381">
        <v>35.799999999999997</v>
      </c>
    </row>
    <row r="9" spans="1:2" ht="13">
      <c r="A9" s="1380" t="s">
        <v>527</v>
      </c>
      <c r="B9" s="1381">
        <v>866.45</v>
      </c>
    </row>
    <row r="10" spans="1:2" ht="13">
      <c r="A10" s="1380" t="s">
        <v>528</v>
      </c>
      <c r="B10" s="1381">
        <v>13.15</v>
      </c>
    </row>
    <row r="11" spans="1:2" ht="13">
      <c r="A11" s="1380" t="s">
        <v>529</v>
      </c>
      <c r="B11" s="1381">
        <v>22125.4</v>
      </c>
    </row>
    <row r="12" spans="1:2" ht="13">
      <c r="A12" s="1380" t="s">
        <v>530</v>
      </c>
      <c r="B12" s="1381">
        <v>4565.8</v>
      </c>
    </row>
    <row r="13" spans="1:2" ht="13">
      <c r="A13" s="1380" t="s">
        <v>531</v>
      </c>
      <c r="B13" s="1381">
        <v>23.7</v>
      </c>
    </row>
    <row r="14" spans="1:2" ht="13">
      <c r="A14" s="1380" t="s">
        <v>532</v>
      </c>
      <c r="B14" s="1381">
        <v>8349.4</v>
      </c>
    </row>
    <row r="15" spans="1:2" ht="13">
      <c r="A15" s="1380" t="s">
        <v>533</v>
      </c>
      <c r="B15" s="1381">
        <v>8989</v>
      </c>
    </row>
    <row r="16" spans="1:2" ht="13">
      <c r="A16" s="1380" t="s">
        <v>534</v>
      </c>
      <c r="B16" s="1381">
        <v>4956.8999999999996</v>
      </c>
    </row>
    <row r="17" spans="1:2" ht="13">
      <c r="A17" s="1380" t="s">
        <v>535</v>
      </c>
      <c r="B17" s="1381">
        <v>5093.5</v>
      </c>
    </row>
    <row r="18" spans="1:2" ht="13">
      <c r="A18" s="1380" t="s">
        <v>536</v>
      </c>
      <c r="B18" s="1381">
        <v>1193.45</v>
      </c>
    </row>
    <row r="19" spans="1:2" ht="13">
      <c r="A19" s="1380" t="s">
        <v>537</v>
      </c>
      <c r="B19" s="1381">
        <v>9583.9</v>
      </c>
    </row>
    <row r="20" spans="1:2" ht="13">
      <c r="A20" s="1380" t="s">
        <v>538</v>
      </c>
      <c r="B20" s="1381">
        <v>26.1</v>
      </c>
    </row>
    <row r="21" spans="1:2" ht="13">
      <c r="A21" s="1380" t="s">
        <v>539</v>
      </c>
      <c r="B21" s="1381">
        <v>3854.2</v>
      </c>
    </row>
    <row r="22" spans="1:2" ht="13">
      <c r="A22" s="1380" t="s">
        <v>540</v>
      </c>
      <c r="B22" s="1381">
        <v>410.2</v>
      </c>
    </row>
    <row r="23" spans="1:2" ht="13">
      <c r="A23" s="1380" t="s">
        <v>541</v>
      </c>
      <c r="B23" s="1381">
        <v>12923.9</v>
      </c>
    </row>
    <row r="24" spans="1:2" ht="13">
      <c r="A24" s="1380" t="s">
        <v>542</v>
      </c>
      <c r="B24" s="1381">
        <v>6420.95</v>
      </c>
    </row>
    <row r="25" spans="1:2" ht="13">
      <c r="A25" s="1380" t="s">
        <v>543</v>
      </c>
      <c r="B25" s="1381">
        <v>4523.95</v>
      </c>
    </row>
    <row r="26" spans="1:2" ht="13">
      <c r="A26" s="1380" t="s">
        <v>544</v>
      </c>
      <c r="B26" s="1381">
        <v>23830.55</v>
      </c>
    </row>
    <row r="27" spans="1:2" ht="13">
      <c r="A27" s="1380" t="s">
        <v>545</v>
      </c>
      <c r="B27" s="1381">
        <v>1824.15</v>
      </c>
    </row>
    <row r="28" spans="1:2" ht="13">
      <c r="A28" s="1380" t="s">
        <v>546</v>
      </c>
      <c r="B28" s="1381">
        <v>2503.3000000000002</v>
      </c>
    </row>
    <row r="29" spans="1:2" ht="13">
      <c r="A29" s="1380" t="s">
        <v>547</v>
      </c>
      <c r="B29" s="1381">
        <v>7656.95</v>
      </c>
    </row>
    <row r="30" spans="1:2" ht="13">
      <c r="A30" s="1380" t="s">
        <v>548</v>
      </c>
      <c r="B30" s="1381">
        <v>39957.15</v>
      </c>
    </row>
    <row r="31" spans="1:2" ht="13">
      <c r="A31" s="1380" t="s">
        <v>549</v>
      </c>
      <c r="B31" s="1381">
        <v>2478.5500000000002</v>
      </c>
    </row>
    <row r="32" spans="1:2" ht="13">
      <c r="A32" s="1380" t="s">
        <v>550</v>
      </c>
      <c r="B32" s="1381">
        <v>15181.6</v>
      </c>
    </row>
    <row r="33" spans="1:2" ht="13">
      <c r="A33" s="1380" t="s">
        <v>551</v>
      </c>
      <c r="B33" s="1381">
        <v>7728.8</v>
      </c>
    </row>
    <row r="34" spans="1:2" ht="13">
      <c r="A34" s="1380" t="s">
        <v>552</v>
      </c>
      <c r="B34" s="1381">
        <v>10347.85</v>
      </c>
    </row>
    <row r="35" spans="1:2" ht="13">
      <c r="A35" s="1380" t="s">
        <v>553</v>
      </c>
      <c r="B35" s="1381">
        <v>496.95</v>
      </c>
    </row>
    <row r="36" spans="1:2" ht="13">
      <c r="A36" s="1380" t="s">
        <v>554</v>
      </c>
      <c r="B36" s="1381">
        <v>211.55</v>
      </c>
    </row>
    <row r="37" spans="1:2" ht="13">
      <c r="A37" s="1380" t="s">
        <v>555</v>
      </c>
      <c r="B37" s="1381">
        <v>166.8</v>
      </c>
    </row>
    <row r="38" spans="1:2" ht="13">
      <c r="A38" s="1380" t="s">
        <v>556</v>
      </c>
      <c r="B38" s="1381">
        <v>2147.5</v>
      </c>
    </row>
    <row r="39" spans="1:2" ht="13">
      <c r="A39" s="1380" t="s">
        <v>557</v>
      </c>
      <c r="B39" s="1381">
        <v>245.2</v>
      </c>
    </row>
    <row r="40" spans="1:2" ht="13">
      <c r="A40" s="1380" t="s">
        <v>558</v>
      </c>
      <c r="B40" s="1381">
        <v>30316.5</v>
      </c>
    </row>
    <row r="41" spans="1:2" ht="13">
      <c r="A41" s="1380" t="s">
        <v>559</v>
      </c>
      <c r="B41" s="1381">
        <v>3499.5</v>
      </c>
    </row>
    <row r="42" spans="1:2" ht="13">
      <c r="A42" s="1380" t="s">
        <v>560</v>
      </c>
      <c r="B42" s="1381">
        <v>60589.1</v>
      </c>
    </row>
    <row r="43" spans="1:2" ht="13">
      <c r="A43" s="1380" t="s">
        <v>561</v>
      </c>
      <c r="B43" s="1381">
        <v>106700.45</v>
      </c>
    </row>
    <row r="44" spans="1:2" ht="13">
      <c r="A44" s="1380" t="s">
        <v>562</v>
      </c>
      <c r="B44" s="1381">
        <v>128708</v>
      </c>
    </row>
    <row r="45" spans="1:2" ht="13">
      <c r="A45" s="1380" t="s">
        <v>563</v>
      </c>
      <c r="B45" s="1381">
        <v>333080.09999999998</v>
      </c>
    </row>
    <row r="46" spans="1:2" ht="13">
      <c r="A46" s="1380" t="s">
        <v>564</v>
      </c>
      <c r="B46" s="1381">
        <v>49895.55</v>
      </c>
    </row>
    <row r="47" spans="1:2" ht="13">
      <c r="A47" s="1380" t="s">
        <v>565</v>
      </c>
      <c r="B47" s="1381">
        <v>1696.35</v>
      </c>
    </row>
    <row r="48" spans="1:2" ht="13">
      <c r="A48" s="1380" t="s">
        <v>566</v>
      </c>
      <c r="B48" s="1381">
        <v>6443</v>
      </c>
    </row>
    <row r="49" spans="1:2" ht="13">
      <c r="A49" s="1380" t="s">
        <v>567</v>
      </c>
      <c r="B49" s="1381">
        <v>19639.8</v>
      </c>
    </row>
    <row r="50" spans="1:2" ht="13">
      <c r="A50" s="1380" t="s">
        <v>568</v>
      </c>
      <c r="B50" s="1381">
        <v>3063.45</v>
      </c>
    </row>
    <row r="51" spans="1:2" ht="13">
      <c r="A51" s="1380" t="s">
        <v>569</v>
      </c>
      <c r="B51" s="1381">
        <v>149219.45000000001</v>
      </c>
    </row>
    <row r="52" spans="1:2" ht="13">
      <c r="A52" s="1380" t="s">
        <v>570</v>
      </c>
      <c r="B52" s="1381">
        <v>559569.9</v>
      </c>
    </row>
    <row r="53" spans="1:2" ht="13">
      <c r="A53" s="1380" t="s">
        <v>571</v>
      </c>
      <c r="B53" s="1381">
        <v>2886.5</v>
      </c>
    </row>
    <row r="54" spans="1:2" ht="13">
      <c r="A54" s="1380" t="s">
        <v>572</v>
      </c>
      <c r="B54" s="1381">
        <v>6966.25</v>
      </c>
    </row>
    <row r="55" spans="1:2" ht="13">
      <c r="A55" s="1380" t="s">
        <v>573</v>
      </c>
      <c r="B55" s="1381">
        <v>642.4</v>
      </c>
    </row>
    <row r="56" spans="1:2" ht="13">
      <c r="A56" s="1380" t="s">
        <v>574</v>
      </c>
      <c r="B56" s="1381">
        <v>2580.9</v>
      </c>
    </row>
    <row r="57" spans="1:2" ht="13">
      <c r="A57" s="1380" t="s">
        <v>575</v>
      </c>
      <c r="B57" s="1381">
        <v>7973.15</v>
      </c>
    </row>
    <row r="58" spans="1:2" ht="13">
      <c r="A58" s="1380" t="s">
        <v>576</v>
      </c>
      <c r="B58" s="1381">
        <v>3229.25</v>
      </c>
    </row>
    <row r="59" spans="1:2" ht="13">
      <c r="A59" s="1380" t="s">
        <v>577</v>
      </c>
      <c r="B59" s="1381">
        <v>1792.4</v>
      </c>
    </row>
    <row r="60" spans="1:2" ht="13">
      <c r="A60" s="1380" t="s">
        <v>578</v>
      </c>
      <c r="B60" s="1381">
        <v>210.2</v>
      </c>
    </row>
    <row r="61" spans="1:2" ht="13">
      <c r="A61" s="1380" t="s">
        <v>579</v>
      </c>
      <c r="B61" s="1381">
        <v>2881.75</v>
      </c>
    </row>
    <row r="62" spans="1:2" ht="13">
      <c r="A62" s="1380" t="s">
        <v>580</v>
      </c>
      <c r="B62" s="1381">
        <v>17049.95</v>
      </c>
    </row>
    <row r="63" spans="1:2" ht="13">
      <c r="A63" s="1380" t="s">
        <v>581</v>
      </c>
      <c r="B63" s="1381">
        <v>13255.85</v>
      </c>
    </row>
    <row r="64" spans="1:2" ht="13">
      <c r="A64" s="1380" t="s">
        <v>582</v>
      </c>
      <c r="B64" s="1381">
        <v>6182.35</v>
      </c>
    </row>
    <row r="65" spans="1:2" ht="13">
      <c r="A65" s="1380" t="s">
        <v>583</v>
      </c>
      <c r="B65" s="1381">
        <v>18182.099999999999</v>
      </c>
    </row>
    <row r="66" spans="1:2" ht="13">
      <c r="A66" s="1380" t="s">
        <v>584</v>
      </c>
      <c r="B66" s="1381">
        <v>1214.95</v>
      </c>
    </row>
    <row r="67" spans="1:2" ht="13">
      <c r="A67" s="1380" t="s">
        <v>585</v>
      </c>
      <c r="B67" s="1381">
        <v>10450.75</v>
      </c>
    </row>
    <row r="68" spans="1:2" ht="13">
      <c r="A68" s="1380" t="s">
        <v>586</v>
      </c>
      <c r="B68" s="1381">
        <v>10345.65</v>
      </c>
    </row>
    <row r="69" spans="1:2" ht="13">
      <c r="A69" s="1380" t="s">
        <v>587</v>
      </c>
      <c r="B69" s="1381">
        <v>2147.8000000000002</v>
      </c>
    </row>
    <row r="70" spans="1:2" ht="13">
      <c r="A70" s="1380" t="s">
        <v>588</v>
      </c>
      <c r="B70" s="1381">
        <v>14821.35</v>
      </c>
    </row>
    <row r="71" spans="1:2" ht="13">
      <c r="A71" s="1380" t="s">
        <v>589</v>
      </c>
      <c r="B71" s="1381">
        <v>8554.25</v>
      </c>
    </row>
    <row r="72" spans="1:2" ht="13">
      <c r="A72" s="1380" t="s">
        <v>590</v>
      </c>
      <c r="B72" s="1381">
        <v>18147.2</v>
      </c>
    </row>
    <row r="73" spans="1:2" ht="13">
      <c r="A73" s="1380" t="s">
        <v>591</v>
      </c>
      <c r="B73" s="1381">
        <v>6319.1</v>
      </c>
    </row>
    <row r="74" spans="1:2" ht="13">
      <c r="A74" s="1380" t="s">
        <v>592</v>
      </c>
      <c r="B74" s="1381">
        <v>44490.8</v>
      </c>
    </row>
    <row r="75" spans="1:2" ht="13">
      <c r="A75" s="1380" t="s">
        <v>593</v>
      </c>
      <c r="B75" s="1381">
        <v>26468.9</v>
      </c>
    </row>
    <row r="76" spans="1:2" ht="13">
      <c r="A76" s="1380" t="s">
        <v>594</v>
      </c>
      <c r="B76" s="1381">
        <v>468.05</v>
      </c>
    </row>
    <row r="77" spans="1:2" ht="13">
      <c r="A77" s="1380" t="s">
        <v>264</v>
      </c>
      <c r="B77" s="1381">
        <v>109237.95</v>
      </c>
    </row>
    <row r="78" spans="1:2" ht="13">
      <c r="A78" s="1380" t="s">
        <v>595</v>
      </c>
      <c r="B78" s="1381">
        <v>71519.05</v>
      </c>
    </row>
    <row r="79" spans="1:2" ht="13">
      <c r="A79" s="1380" t="s">
        <v>596</v>
      </c>
      <c r="B79" s="1381">
        <v>2351.35</v>
      </c>
    </row>
    <row r="80" spans="1:2" ht="13">
      <c r="A80" s="1380" t="s">
        <v>597</v>
      </c>
      <c r="B80" s="1381">
        <v>17891.25</v>
      </c>
    </row>
    <row r="81" spans="1:2" ht="13">
      <c r="A81" s="1380" t="s">
        <v>598</v>
      </c>
      <c r="B81" s="1381">
        <v>6686.35</v>
      </c>
    </row>
    <row r="82" spans="1:2" ht="13">
      <c r="A82" s="1380" t="s">
        <v>599</v>
      </c>
      <c r="B82" s="1381">
        <v>3024.2</v>
      </c>
    </row>
    <row r="83" spans="1:2" ht="13">
      <c r="A83" s="1380" t="s">
        <v>600</v>
      </c>
      <c r="B83" s="1381">
        <v>19054.55</v>
      </c>
    </row>
    <row r="84" spans="1:2" ht="13">
      <c r="A84" s="1380" t="s">
        <v>601</v>
      </c>
      <c r="B84" s="1381">
        <v>86326.399999999994</v>
      </c>
    </row>
    <row r="85" spans="1:2" ht="13">
      <c r="A85" s="1380" t="s">
        <v>602</v>
      </c>
      <c r="B85" s="1381">
        <v>11937.05</v>
      </c>
    </row>
    <row r="86" spans="1:2" ht="13">
      <c r="A86" s="1380" t="s">
        <v>603</v>
      </c>
      <c r="B86" s="1381">
        <v>6413.7</v>
      </c>
    </row>
    <row r="87" spans="1:2" ht="13">
      <c r="A87" s="1380" t="s">
        <v>604</v>
      </c>
      <c r="B87" s="1381">
        <v>81234.45</v>
      </c>
    </row>
    <row r="88" spans="1:2" ht="13">
      <c r="A88" s="1380" t="s">
        <v>605</v>
      </c>
      <c r="B88" s="1381">
        <v>241</v>
      </c>
    </row>
    <row r="89" spans="1:2" ht="13">
      <c r="A89" s="1380" t="s">
        <v>606</v>
      </c>
      <c r="B89" s="1381">
        <v>0</v>
      </c>
    </row>
    <row r="90" spans="1:2" ht="13">
      <c r="A90" s="1380" t="s">
        <v>607</v>
      </c>
      <c r="B90" s="1381">
        <v>292.05</v>
      </c>
    </row>
    <row r="91" spans="1:2" ht="13">
      <c r="A91" s="1369" t="s">
        <v>514</v>
      </c>
      <c r="B91" s="1382">
        <f>SUM(B3:B90)</f>
        <v>2308465.15</v>
      </c>
    </row>
  </sheetData>
  <phoneticPr fontId="10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10"/>
  <sheetViews>
    <sheetView showGridLines="0" topLeftCell="B1" zoomScaleNormal="100" workbookViewId="0">
      <selection activeCell="M246" sqref="M246"/>
    </sheetView>
  </sheetViews>
  <sheetFormatPr baseColWidth="10" defaultColWidth="11.453125" defaultRowHeight="13"/>
  <cols>
    <col min="1" max="1" width="11.1796875" style="1" hidden="1" customWidth="1"/>
    <col min="2" max="2" width="15.453125" style="1" customWidth="1"/>
    <col min="3" max="4" width="12.1796875" style="66" customWidth="1"/>
    <col min="5" max="5" width="12.453125" style="66" customWidth="1"/>
    <col min="6" max="6" width="13.453125" style="66" bestFit="1" customWidth="1"/>
    <col min="7" max="7" width="10.453125" style="66" customWidth="1"/>
    <col min="8" max="8" width="14.81640625" style="67" bestFit="1" customWidth="1"/>
    <col min="9" max="9" width="12.54296875" style="1" customWidth="1"/>
    <col min="10" max="10" width="12.1796875" style="1" customWidth="1"/>
    <col min="11" max="11" width="11.453125" style="2"/>
    <col min="12" max="12" width="11.453125" style="34"/>
    <col min="13" max="16384" width="11.453125" style="2"/>
  </cols>
  <sheetData>
    <row r="1" spans="1:25" ht="19.5" customHeight="1">
      <c r="B1" s="1384" t="s">
        <v>0</v>
      </c>
      <c r="C1" s="1384"/>
      <c r="D1" s="1384"/>
      <c r="E1" s="1384"/>
      <c r="F1" s="1384"/>
      <c r="G1" s="1384"/>
      <c r="H1" s="1384"/>
      <c r="I1" s="1384"/>
      <c r="J1" s="1384"/>
      <c r="K1" s="1112"/>
      <c r="L1" s="1112"/>
      <c r="M1" s="1112"/>
      <c r="N1" s="1112"/>
      <c r="O1" s="1112"/>
      <c r="P1" s="1112"/>
      <c r="Q1" s="1112"/>
      <c r="R1" s="1112"/>
      <c r="S1" s="1112"/>
      <c r="T1" s="1112"/>
      <c r="U1" s="1112"/>
      <c r="V1" s="1112"/>
      <c r="W1" s="1112"/>
      <c r="X1" s="1112"/>
      <c r="Y1" s="1112"/>
    </row>
    <row r="2" spans="1:25" ht="18" customHeight="1">
      <c r="A2" s="3"/>
      <c r="B2" s="3"/>
      <c r="C2" s="1385" t="s">
        <v>1</v>
      </c>
      <c r="D2" s="1386"/>
      <c r="E2" s="1386"/>
      <c r="F2" s="1386"/>
      <c r="G2" s="1387"/>
      <c r="H2" s="1388" t="s">
        <v>2</v>
      </c>
      <c r="I2" s="1390" t="s">
        <v>3</v>
      </c>
      <c r="J2" s="1391"/>
      <c r="K2" s="1112"/>
      <c r="L2" s="1112"/>
      <c r="M2" s="1112"/>
      <c r="N2" s="1112"/>
      <c r="O2" s="1112"/>
      <c r="P2" s="1112"/>
      <c r="Q2" s="1112"/>
      <c r="R2" s="1112"/>
      <c r="S2" s="1112"/>
      <c r="T2" s="1112"/>
      <c r="U2" s="1112"/>
      <c r="V2" s="1112"/>
      <c r="W2" s="1112"/>
      <c r="X2" s="1112"/>
      <c r="Y2" s="1112"/>
    </row>
    <row r="3" spans="1:25" ht="42" customHeight="1">
      <c r="A3" s="4"/>
      <c r="B3" s="4"/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1389"/>
      <c r="I3" s="7" t="s">
        <v>9</v>
      </c>
      <c r="J3" s="8" t="s">
        <v>10</v>
      </c>
      <c r="K3" s="1112"/>
      <c r="L3" s="1112"/>
      <c r="M3" s="1112"/>
      <c r="N3" s="1112"/>
      <c r="O3" s="1112"/>
      <c r="P3" s="1112"/>
      <c r="Q3" s="1112"/>
      <c r="R3" s="1112"/>
      <c r="S3" s="1112"/>
      <c r="T3" s="1112"/>
      <c r="U3" s="1112"/>
      <c r="V3" s="1112"/>
      <c r="W3" s="1112"/>
      <c r="X3" s="1112"/>
      <c r="Y3" s="1112"/>
    </row>
    <row r="4" spans="1:25" ht="17.25" hidden="1" customHeight="1">
      <c r="A4" s="9"/>
      <c r="B4" s="9"/>
      <c r="C4" s="10"/>
      <c r="D4" s="11"/>
      <c r="E4" s="11"/>
      <c r="F4" s="11"/>
      <c r="G4" s="10"/>
      <c r="H4" s="12"/>
      <c r="I4" s="13"/>
      <c r="J4" s="14"/>
      <c r="K4" s="1112"/>
      <c r="L4" s="1112"/>
      <c r="M4" s="1112"/>
      <c r="N4" s="1112"/>
      <c r="O4" s="1112"/>
      <c r="P4" s="1112"/>
      <c r="Q4" s="1112"/>
      <c r="R4" s="1112"/>
      <c r="S4" s="1112"/>
      <c r="T4" s="1112"/>
      <c r="U4" s="1112"/>
      <c r="V4" s="1112"/>
      <c r="W4" s="1112"/>
      <c r="X4" s="1112"/>
      <c r="Y4" s="1112"/>
    </row>
    <row r="5" spans="1:25" ht="37.15" customHeight="1">
      <c r="A5" s="15"/>
      <c r="B5" s="16" t="s">
        <v>11</v>
      </c>
      <c r="C5" s="17"/>
      <c r="D5" s="18"/>
      <c r="E5" s="18"/>
      <c r="F5" s="18"/>
      <c r="G5" s="19"/>
      <c r="H5" s="20"/>
      <c r="I5" s="18"/>
      <c r="J5" s="21"/>
      <c r="K5" s="1112"/>
      <c r="L5" s="1112"/>
      <c r="M5" s="1112"/>
      <c r="N5" s="1112"/>
      <c r="O5" s="1112"/>
      <c r="P5" s="1112"/>
      <c r="Q5" s="1112"/>
      <c r="R5" s="1112"/>
      <c r="S5" s="1112"/>
      <c r="T5" s="1112"/>
      <c r="U5" s="1112"/>
      <c r="V5" s="1112"/>
      <c r="W5" s="1112"/>
      <c r="X5" s="1112"/>
      <c r="Y5" s="1112"/>
    </row>
    <row r="6" spans="1:25" ht="13.75" hidden="1" customHeight="1">
      <c r="A6" s="22">
        <v>36892</v>
      </c>
      <c r="B6" s="23">
        <v>2001</v>
      </c>
      <c r="C6" s="24">
        <v>1295661.77</v>
      </c>
      <c r="D6" s="25">
        <v>2663570.63</v>
      </c>
      <c r="E6" s="25">
        <v>1636529.5</v>
      </c>
      <c r="F6" s="25">
        <v>9588133.1799999997</v>
      </c>
      <c r="G6" s="25">
        <v>10404.140000000596</v>
      </c>
      <c r="H6" s="26">
        <v>15194299.220000001</v>
      </c>
      <c r="I6" s="25">
        <v>12242756.93</v>
      </c>
      <c r="J6" s="27">
        <v>2951542.29</v>
      </c>
      <c r="K6" s="1112"/>
      <c r="L6" s="1112"/>
      <c r="M6" s="1112"/>
      <c r="N6" s="1112"/>
      <c r="O6" s="1112"/>
      <c r="P6" s="1112"/>
      <c r="Q6" s="1112"/>
      <c r="R6" s="1112"/>
      <c r="S6" s="1112"/>
      <c r="T6" s="1112"/>
      <c r="U6" s="1112"/>
      <c r="V6" s="1112"/>
      <c r="W6" s="1112"/>
      <c r="X6" s="1112"/>
      <c r="Y6" s="1112"/>
    </row>
    <row r="7" spans="1:25" ht="14.15" hidden="1" customHeight="1">
      <c r="A7" s="22">
        <v>36924</v>
      </c>
      <c r="B7" s="23">
        <v>2001</v>
      </c>
      <c r="C7" s="24">
        <v>1297825.8</v>
      </c>
      <c r="D7" s="25">
        <v>2686677.95</v>
      </c>
      <c r="E7" s="25">
        <v>1681824.55</v>
      </c>
      <c r="F7" s="25">
        <v>9649854.0500000007</v>
      </c>
      <c r="G7" s="25">
        <v>10400.999999996275</v>
      </c>
      <c r="H7" s="26">
        <v>15326583.349999998</v>
      </c>
      <c r="I7" s="25">
        <v>12372261.800000001</v>
      </c>
      <c r="J7" s="27">
        <v>2954321.55</v>
      </c>
      <c r="K7" s="1112"/>
      <c r="L7" s="1112"/>
      <c r="M7" s="1112"/>
      <c r="N7" s="1112"/>
      <c r="O7" s="1112"/>
      <c r="P7" s="1112"/>
      <c r="Q7" s="1112"/>
      <c r="R7" s="1112"/>
      <c r="S7" s="1112"/>
      <c r="T7" s="1112"/>
      <c r="U7" s="1112"/>
      <c r="V7" s="1112"/>
      <c r="W7" s="1112"/>
      <c r="X7" s="1112"/>
      <c r="Y7" s="1112"/>
    </row>
    <row r="8" spans="1:25" ht="14.15" hidden="1" customHeight="1">
      <c r="A8" s="22">
        <v>36956</v>
      </c>
      <c r="B8" s="23">
        <v>2001</v>
      </c>
      <c r="C8" s="24">
        <v>1300139.5</v>
      </c>
      <c r="D8" s="25">
        <v>2698490.09</v>
      </c>
      <c r="E8" s="25">
        <v>1705096.5</v>
      </c>
      <c r="F8" s="25">
        <v>9741295</v>
      </c>
      <c r="G8" s="25">
        <v>10365.310000000522</v>
      </c>
      <c r="H8" s="26">
        <v>15455386.4</v>
      </c>
      <c r="I8" s="25">
        <v>12490461.15</v>
      </c>
      <c r="J8" s="27">
        <v>2964925.25</v>
      </c>
      <c r="K8" s="1112"/>
      <c r="L8" s="1112"/>
      <c r="M8" s="1112"/>
      <c r="N8" s="1112"/>
      <c r="O8" s="1112"/>
      <c r="P8" s="1112"/>
      <c r="Q8" s="1112"/>
      <c r="R8" s="1112"/>
      <c r="S8" s="1112"/>
      <c r="T8" s="1112"/>
      <c r="U8" s="1112"/>
      <c r="V8" s="1112"/>
      <c r="W8" s="1112"/>
      <c r="X8" s="1112"/>
      <c r="Y8" s="1112"/>
    </row>
    <row r="9" spans="1:25" ht="14.15" customHeight="1">
      <c r="A9" s="22">
        <v>36988</v>
      </c>
      <c r="B9" s="23">
        <v>2001</v>
      </c>
      <c r="C9" s="24">
        <v>1302472.78</v>
      </c>
      <c r="D9" s="25">
        <v>2697940.89</v>
      </c>
      <c r="E9" s="25">
        <v>1716954.84</v>
      </c>
      <c r="F9" s="25">
        <v>9824387.0500000007</v>
      </c>
      <c r="G9" s="25">
        <v>10065.479999998584</v>
      </c>
      <c r="H9" s="26">
        <v>15551821.039999999</v>
      </c>
      <c r="I9" s="25">
        <v>12577388.539999999</v>
      </c>
      <c r="J9" s="27">
        <v>2974432.5</v>
      </c>
      <c r="K9" s="1112"/>
      <c r="L9" s="1112"/>
      <c r="M9" s="1112"/>
      <c r="N9" s="1112"/>
      <c r="O9" s="1112"/>
      <c r="P9" s="1112"/>
      <c r="Q9" s="1112"/>
      <c r="R9" s="1112"/>
      <c r="S9" s="1112"/>
      <c r="T9" s="1112"/>
      <c r="U9" s="1112"/>
      <c r="V9" s="1112"/>
      <c r="W9" s="1112"/>
      <c r="X9" s="1112"/>
      <c r="Y9" s="1112"/>
    </row>
    <row r="10" spans="1:25" ht="14.15" hidden="1" customHeight="1">
      <c r="A10" s="22">
        <v>37020</v>
      </c>
      <c r="B10" s="23">
        <v>2001</v>
      </c>
      <c r="C10" s="24">
        <v>1304017.81</v>
      </c>
      <c r="D10" s="25">
        <v>2706258.72</v>
      </c>
      <c r="E10" s="25">
        <v>1736645.5</v>
      </c>
      <c r="F10" s="25">
        <v>9931281.6300000008</v>
      </c>
      <c r="G10" s="25">
        <v>9868.609999999404</v>
      </c>
      <c r="H10" s="26">
        <v>15688072.27</v>
      </c>
      <c r="I10" s="25">
        <v>12703398.66</v>
      </c>
      <c r="J10" s="27">
        <v>2984673.61</v>
      </c>
      <c r="K10" s="1112"/>
      <c r="L10" s="1112"/>
      <c r="M10" s="1112"/>
      <c r="N10" s="1112"/>
      <c r="O10" s="1112"/>
      <c r="P10" s="1112"/>
      <c r="Q10" s="1112"/>
      <c r="R10" s="1112"/>
      <c r="S10" s="1112"/>
      <c r="T10" s="1112"/>
      <c r="U10" s="1112"/>
      <c r="V10" s="1112"/>
      <c r="W10" s="1112"/>
      <c r="X10" s="1112"/>
      <c r="Y10" s="1112"/>
    </row>
    <row r="11" spans="1:25" ht="14.15" hidden="1" customHeight="1">
      <c r="A11" s="22">
        <v>37052</v>
      </c>
      <c r="B11" s="23">
        <v>2001</v>
      </c>
      <c r="C11" s="24">
        <v>1303061.75</v>
      </c>
      <c r="D11" s="25">
        <v>2718273.7</v>
      </c>
      <c r="E11" s="25">
        <v>1756314.75</v>
      </c>
      <c r="F11" s="25">
        <v>10014830.75</v>
      </c>
      <c r="G11" s="25">
        <v>9925.5999999996275</v>
      </c>
      <c r="H11" s="26">
        <v>15802406.549999999</v>
      </c>
      <c r="I11" s="25">
        <v>12810320.5</v>
      </c>
      <c r="J11" s="27">
        <v>2992086.05</v>
      </c>
      <c r="K11" s="1112"/>
      <c r="L11" s="1112"/>
      <c r="M11" s="1112"/>
      <c r="N11" s="1112"/>
      <c r="O11" s="1112"/>
      <c r="P11" s="1112"/>
      <c r="Q11" s="1112"/>
      <c r="R11" s="1112"/>
      <c r="S11" s="1112"/>
      <c r="T11" s="1112"/>
      <c r="U11" s="1112"/>
      <c r="V11" s="1112"/>
      <c r="W11" s="1112"/>
      <c r="X11" s="1112"/>
      <c r="Y11" s="1112"/>
    </row>
    <row r="12" spans="1:25" ht="14.15" hidden="1" customHeight="1">
      <c r="A12" s="22">
        <v>37084</v>
      </c>
      <c r="B12" s="28">
        <v>2001</v>
      </c>
      <c r="C12" s="24">
        <v>1298158.54</v>
      </c>
      <c r="D12" s="25">
        <v>2730056.27</v>
      </c>
      <c r="E12" s="25">
        <v>1767525.27</v>
      </c>
      <c r="F12" s="25">
        <v>10135811.449999999</v>
      </c>
      <c r="G12" s="25">
        <v>10062.070000000298</v>
      </c>
      <c r="H12" s="26">
        <v>15941613.6</v>
      </c>
      <c r="I12" s="25">
        <v>12946282.970000001</v>
      </c>
      <c r="J12" s="27">
        <v>2995330.63</v>
      </c>
      <c r="K12" s="1112"/>
      <c r="L12" s="1112"/>
      <c r="M12" s="1112"/>
      <c r="N12" s="1112"/>
      <c r="O12" s="1112"/>
      <c r="P12" s="1112"/>
      <c r="Q12" s="1112"/>
      <c r="R12" s="1112"/>
      <c r="S12" s="1112"/>
      <c r="T12" s="1112"/>
      <c r="U12" s="1112"/>
      <c r="V12" s="1112"/>
      <c r="W12" s="1112"/>
      <c r="X12" s="1112"/>
      <c r="Y12" s="1112"/>
    </row>
    <row r="13" spans="1:25" ht="14.15" hidden="1" customHeight="1">
      <c r="A13" s="22">
        <v>37116</v>
      </c>
      <c r="B13" s="23">
        <v>2001</v>
      </c>
      <c r="C13" s="29">
        <v>1294044.0900000001</v>
      </c>
      <c r="D13" s="30">
        <v>2671515.77</v>
      </c>
      <c r="E13" s="30">
        <v>1722660.9</v>
      </c>
      <c r="F13" s="30">
        <v>10130986.18</v>
      </c>
      <c r="G13" s="30">
        <v>10203.070000000298</v>
      </c>
      <c r="H13" s="31">
        <v>15829410.01</v>
      </c>
      <c r="I13" s="30">
        <v>12834757.75</v>
      </c>
      <c r="J13" s="32">
        <v>2994652.26</v>
      </c>
      <c r="K13" s="1112"/>
      <c r="L13" s="1112"/>
      <c r="M13" s="1112"/>
      <c r="N13" s="1112"/>
      <c r="O13" s="1112"/>
      <c r="P13" s="1112"/>
      <c r="Q13" s="1112"/>
      <c r="R13" s="1112"/>
      <c r="S13" s="1112"/>
      <c r="T13" s="1112"/>
      <c r="U13" s="1112"/>
      <c r="V13" s="1112"/>
      <c r="W13" s="1112"/>
      <c r="X13" s="1112"/>
      <c r="Y13" s="1112"/>
    </row>
    <row r="14" spans="1:25" ht="14.15" hidden="1" customHeight="1">
      <c r="A14" s="22">
        <v>37148</v>
      </c>
      <c r="B14" s="23">
        <v>2001</v>
      </c>
      <c r="C14" s="24">
        <v>1293141.72</v>
      </c>
      <c r="D14" s="25">
        <v>2692769.9</v>
      </c>
      <c r="E14" s="25">
        <v>1744602</v>
      </c>
      <c r="F14" s="25">
        <v>10067069.68</v>
      </c>
      <c r="G14" s="25">
        <v>9989.3399999961257</v>
      </c>
      <c r="H14" s="26">
        <v>15807572.639999997</v>
      </c>
      <c r="I14" s="25">
        <v>12815677.16</v>
      </c>
      <c r="J14" s="27">
        <v>2991895.48</v>
      </c>
      <c r="K14" s="1112"/>
      <c r="L14" s="1112"/>
      <c r="M14" s="1112"/>
      <c r="N14" s="1112"/>
      <c r="O14" s="1112"/>
      <c r="P14" s="1112"/>
      <c r="Q14" s="1112"/>
      <c r="R14" s="1112"/>
      <c r="S14" s="1112"/>
      <c r="T14" s="1112"/>
      <c r="U14" s="1112"/>
      <c r="V14" s="1112"/>
      <c r="W14" s="1112"/>
      <c r="X14" s="1112"/>
      <c r="Y14" s="1112"/>
    </row>
    <row r="15" spans="1:25" ht="14.15" hidden="1" customHeight="1">
      <c r="A15" s="22">
        <v>37180</v>
      </c>
      <c r="B15" s="23">
        <v>2001</v>
      </c>
      <c r="C15" s="24">
        <v>1295615.3600000001</v>
      </c>
      <c r="D15" s="25">
        <v>2703095.4</v>
      </c>
      <c r="E15" s="25">
        <v>1770392.27</v>
      </c>
      <c r="F15" s="25">
        <v>10066340.59</v>
      </c>
      <c r="G15" s="25">
        <v>9888.910000000149</v>
      </c>
      <c r="H15" s="26">
        <v>15845332.529999999</v>
      </c>
      <c r="I15" s="25">
        <v>12852981.9</v>
      </c>
      <c r="J15" s="27">
        <v>2992350.63</v>
      </c>
      <c r="K15" s="1112"/>
      <c r="L15" s="1112"/>
      <c r="M15" s="1112"/>
      <c r="N15" s="1112"/>
      <c r="O15" s="1112"/>
      <c r="P15" s="1112"/>
      <c r="Q15" s="1112"/>
      <c r="R15" s="1112"/>
      <c r="S15" s="1112"/>
      <c r="T15" s="1112"/>
      <c r="U15" s="1112"/>
      <c r="V15" s="1112"/>
      <c r="W15" s="1112"/>
      <c r="X15" s="1112"/>
      <c r="Y15" s="1112"/>
    </row>
    <row r="16" spans="1:25" ht="14.15" hidden="1" customHeight="1">
      <c r="A16" s="22">
        <v>37212</v>
      </c>
      <c r="B16" s="23">
        <v>2001</v>
      </c>
      <c r="C16" s="24">
        <v>1301716.19</v>
      </c>
      <c r="D16" s="25">
        <v>2704254.28</v>
      </c>
      <c r="E16" s="25">
        <v>1787121.66</v>
      </c>
      <c r="F16" s="25">
        <v>10082804.380000001</v>
      </c>
      <c r="G16" s="25">
        <v>9878.1499999985099</v>
      </c>
      <c r="H16" s="26">
        <v>15885774.66</v>
      </c>
      <c r="I16" s="25">
        <v>12892627.02</v>
      </c>
      <c r="J16" s="27">
        <v>2993147.64</v>
      </c>
      <c r="K16" s="1112"/>
      <c r="L16" s="1112"/>
      <c r="M16" s="1112"/>
      <c r="N16" s="1112"/>
      <c r="O16" s="1112"/>
      <c r="P16" s="1112"/>
      <c r="Q16" s="1112"/>
      <c r="R16" s="1112"/>
      <c r="S16" s="1112"/>
      <c r="T16" s="1112"/>
      <c r="U16" s="1112"/>
      <c r="V16" s="1112"/>
      <c r="W16" s="1112"/>
      <c r="X16" s="1112"/>
      <c r="Y16" s="1112"/>
    </row>
    <row r="17" spans="1:25" ht="14.15" hidden="1" customHeight="1">
      <c r="A17" s="22">
        <v>37244</v>
      </c>
      <c r="B17" s="23">
        <v>2001</v>
      </c>
      <c r="C17" s="24">
        <v>1302124.94</v>
      </c>
      <c r="D17" s="25">
        <v>2684333.94</v>
      </c>
      <c r="E17" s="25">
        <v>1759593.29</v>
      </c>
      <c r="F17" s="25">
        <v>10145980.76</v>
      </c>
      <c r="G17" s="25">
        <v>9882.3300000019372</v>
      </c>
      <c r="H17" s="26">
        <v>15901915.260000002</v>
      </c>
      <c r="I17" s="25">
        <v>12909771.92</v>
      </c>
      <c r="J17" s="27">
        <v>2992143.34</v>
      </c>
      <c r="K17" s="1112"/>
      <c r="L17" s="1112"/>
      <c r="M17" s="1112"/>
      <c r="N17" s="1112"/>
      <c r="O17" s="1112"/>
      <c r="P17" s="1112"/>
      <c r="Q17" s="1112"/>
      <c r="R17" s="1112"/>
      <c r="S17" s="1112"/>
      <c r="T17" s="1112"/>
      <c r="U17" s="1112"/>
      <c r="V17" s="1112"/>
      <c r="W17" s="1112"/>
      <c r="X17" s="1112"/>
      <c r="Y17" s="1112"/>
    </row>
    <row r="18" spans="1:25" ht="14.15" hidden="1" customHeight="1">
      <c r="A18" s="33">
        <v>2002</v>
      </c>
      <c r="B18" s="23">
        <v>2002</v>
      </c>
      <c r="C18" s="24"/>
      <c r="D18" s="25"/>
      <c r="E18" s="25"/>
      <c r="F18" s="25"/>
      <c r="G18" s="25"/>
      <c r="H18" s="26"/>
      <c r="I18" s="25"/>
      <c r="J18" s="27"/>
      <c r="K18" s="1112"/>
      <c r="L18" s="1112"/>
      <c r="M18" s="1112"/>
      <c r="N18" s="1112"/>
      <c r="O18" s="1112"/>
      <c r="P18" s="1112"/>
      <c r="Q18" s="1112"/>
      <c r="R18" s="1112"/>
      <c r="S18" s="1112"/>
      <c r="T18" s="1112"/>
      <c r="U18" s="1112"/>
      <c r="V18" s="1112"/>
      <c r="W18" s="1112"/>
      <c r="X18" s="1112"/>
      <c r="Y18" s="1112"/>
    </row>
    <row r="19" spans="1:25" ht="14.15" hidden="1" customHeight="1">
      <c r="A19" s="22">
        <v>37257</v>
      </c>
      <c r="B19" s="23">
        <v>2002</v>
      </c>
      <c r="C19" s="24">
        <v>1299052.68</v>
      </c>
      <c r="D19" s="25">
        <v>2660285.9500000002</v>
      </c>
      <c r="E19" s="25">
        <v>1736094.09</v>
      </c>
      <c r="F19" s="25">
        <v>10011294.810000001</v>
      </c>
      <c r="G19" s="25">
        <v>9792.4799999967217</v>
      </c>
      <c r="H19" s="26">
        <v>15716520.009999998</v>
      </c>
      <c r="I19" s="25">
        <v>12739917.890000001</v>
      </c>
      <c r="J19" s="27">
        <v>2976602.12</v>
      </c>
      <c r="K19" s="1112"/>
      <c r="L19" s="1112"/>
      <c r="M19" s="1112"/>
      <c r="N19" s="1112"/>
      <c r="O19" s="1112"/>
      <c r="P19" s="1112"/>
      <c r="Q19" s="1112"/>
      <c r="R19" s="1112"/>
      <c r="S19" s="1112"/>
      <c r="T19" s="1112"/>
      <c r="U19" s="1112"/>
      <c r="V19" s="1112"/>
      <c r="W19" s="1112"/>
      <c r="X19" s="1112"/>
      <c r="Y19" s="1112"/>
    </row>
    <row r="20" spans="1:25" ht="14.15" hidden="1" customHeight="1">
      <c r="A20" s="22">
        <v>37289</v>
      </c>
      <c r="B20" s="23">
        <v>2002</v>
      </c>
      <c r="C20" s="24">
        <v>1300554.8</v>
      </c>
      <c r="D20" s="25">
        <v>2680728.7000000002</v>
      </c>
      <c r="E20" s="25">
        <v>1786687.9</v>
      </c>
      <c r="F20" s="25">
        <v>10056638.5</v>
      </c>
      <c r="G20" s="25">
        <v>9728.3499999996275</v>
      </c>
      <c r="H20" s="26">
        <v>15834338.25</v>
      </c>
      <c r="I20" s="25">
        <v>12847993.800000001</v>
      </c>
      <c r="J20" s="27">
        <v>2986344.45</v>
      </c>
      <c r="K20" s="1112"/>
      <c r="L20" s="1112"/>
      <c r="M20" s="1112"/>
      <c r="N20" s="1112"/>
      <c r="O20" s="1112"/>
      <c r="P20" s="1112"/>
      <c r="Q20" s="1112"/>
      <c r="R20" s="1112"/>
      <c r="S20" s="1112"/>
      <c r="T20" s="1112"/>
      <c r="U20" s="1112"/>
      <c r="V20" s="1112"/>
      <c r="W20" s="1112"/>
      <c r="X20" s="1112"/>
      <c r="Y20" s="1112"/>
    </row>
    <row r="21" spans="1:25" ht="14.15" hidden="1" customHeight="1">
      <c r="A21" s="22">
        <v>37321</v>
      </c>
      <c r="B21" s="23">
        <v>2002</v>
      </c>
      <c r="C21" s="24">
        <v>1302287.33</v>
      </c>
      <c r="D21" s="25">
        <v>2683236.9</v>
      </c>
      <c r="E21" s="25">
        <v>1799176.8</v>
      </c>
      <c r="F21" s="25">
        <v>10132869.23</v>
      </c>
      <c r="G21" s="25">
        <v>9647.9399999994785</v>
      </c>
      <c r="H21" s="26">
        <v>15927218.200000001</v>
      </c>
      <c r="I21" s="25">
        <v>12928916.98</v>
      </c>
      <c r="J21" s="27">
        <v>2998301.22</v>
      </c>
      <c r="K21" s="1112"/>
      <c r="L21" s="1112"/>
      <c r="M21" s="1112"/>
      <c r="N21" s="1112"/>
      <c r="O21" s="1112"/>
      <c r="P21" s="1112"/>
      <c r="Q21" s="1112"/>
      <c r="R21" s="1112"/>
      <c r="S21" s="1112"/>
      <c r="T21" s="1112"/>
      <c r="U21" s="1112"/>
      <c r="V21" s="1112"/>
      <c r="W21" s="1112"/>
      <c r="X21" s="1112"/>
      <c r="Y21" s="1112"/>
    </row>
    <row r="22" spans="1:25" ht="14.15" customHeight="1">
      <c r="A22" s="22">
        <v>37353</v>
      </c>
      <c r="B22" s="23">
        <v>2002</v>
      </c>
      <c r="C22" s="24">
        <v>1306066.0900000001</v>
      </c>
      <c r="D22" s="25">
        <v>2687308.4</v>
      </c>
      <c r="E22" s="25">
        <v>1814610.4</v>
      </c>
      <c r="F22" s="25">
        <v>10208368.9</v>
      </c>
      <c r="G22" s="25">
        <v>9400.390000000596</v>
      </c>
      <c r="H22" s="26">
        <v>16025754.180000002</v>
      </c>
      <c r="I22" s="25">
        <v>13014698.07</v>
      </c>
      <c r="J22" s="27">
        <v>3011056.11</v>
      </c>
      <c r="K22" s="1112"/>
      <c r="L22" s="1112"/>
      <c r="M22" s="1112"/>
      <c r="N22" s="1112"/>
      <c r="O22" s="1112"/>
      <c r="P22" s="1112"/>
      <c r="Q22" s="1112"/>
      <c r="R22" s="1112"/>
      <c r="S22" s="1112"/>
      <c r="T22" s="1112"/>
      <c r="U22" s="1112"/>
      <c r="V22" s="1112"/>
      <c r="W22" s="1112"/>
      <c r="X22" s="1112"/>
      <c r="Y22" s="1112"/>
    </row>
    <row r="23" spans="1:25" ht="14.15" hidden="1" customHeight="1">
      <c r="A23" s="22">
        <v>37385</v>
      </c>
      <c r="B23" s="23">
        <v>2002</v>
      </c>
      <c r="C23" s="24">
        <v>1312012.33</v>
      </c>
      <c r="D23" s="25">
        <v>2697321.52</v>
      </c>
      <c r="E23" s="25">
        <v>1833705.14</v>
      </c>
      <c r="F23" s="25">
        <v>10331131.039999999</v>
      </c>
      <c r="G23" s="25">
        <v>9352.3699999991804</v>
      </c>
      <c r="H23" s="26">
        <v>16183522.399999999</v>
      </c>
      <c r="I23" s="25">
        <v>13160109.5</v>
      </c>
      <c r="J23" s="27">
        <v>3023412.9</v>
      </c>
      <c r="K23" s="1112"/>
      <c r="L23" s="1112"/>
      <c r="M23" s="1112"/>
      <c r="N23" s="1112"/>
      <c r="O23" s="1112"/>
      <c r="P23" s="1112"/>
      <c r="Q23" s="1112"/>
      <c r="R23" s="1112"/>
      <c r="S23" s="1112"/>
      <c r="T23" s="1112"/>
      <c r="U23" s="1112"/>
      <c r="V23" s="1112"/>
      <c r="W23" s="1112"/>
      <c r="X23" s="1112"/>
      <c r="Y23" s="1112"/>
    </row>
    <row r="24" spans="1:25" ht="14.15" hidden="1" customHeight="1">
      <c r="A24" s="22">
        <v>37417</v>
      </c>
      <c r="B24" s="23">
        <v>2002</v>
      </c>
      <c r="C24" s="24">
        <v>1305003.95</v>
      </c>
      <c r="D24" s="25">
        <v>2711022.63</v>
      </c>
      <c r="E24" s="25">
        <v>1857479.36</v>
      </c>
      <c r="F24" s="25">
        <v>10407663.26</v>
      </c>
      <c r="G24" s="25">
        <v>9361.0999999977648</v>
      </c>
      <c r="H24" s="26">
        <v>16290530.299999997</v>
      </c>
      <c r="I24" s="25">
        <v>13258325.079999996</v>
      </c>
      <c r="J24" s="27">
        <v>3032205.22</v>
      </c>
      <c r="K24" s="1112"/>
      <c r="L24" s="1112"/>
      <c r="M24" s="1112"/>
      <c r="N24" s="1112"/>
      <c r="O24" s="1112"/>
      <c r="P24" s="1112"/>
      <c r="Q24" s="1112"/>
      <c r="R24" s="1112"/>
      <c r="S24" s="1112"/>
      <c r="T24" s="1112"/>
      <c r="U24" s="1112"/>
      <c r="V24" s="1112"/>
      <c r="W24" s="1112"/>
      <c r="X24" s="1112"/>
      <c r="Y24" s="1112"/>
    </row>
    <row r="25" spans="1:25" ht="14.15" hidden="1" customHeight="1">
      <c r="A25" s="22">
        <v>37449</v>
      </c>
      <c r="B25" s="23">
        <v>2002</v>
      </c>
      <c r="C25" s="24">
        <v>1296587.52</v>
      </c>
      <c r="D25" s="25">
        <v>2722922.31</v>
      </c>
      <c r="E25" s="25">
        <v>1872423.6956521738</v>
      </c>
      <c r="F25" s="25">
        <v>10542159.52</v>
      </c>
      <c r="G25" s="25">
        <v>9493.2649999987334</v>
      </c>
      <c r="H25" s="26">
        <v>16443586.310652172</v>
      </c>
      <c r="I25" s="25">
        <v>13405066.930652171</v>
      </c>
      <c r="J25" s="27">
        <v>3038519.38</v>
      </c>
      <c r="K25" s="1112"/>
      <c r="L25" s="1112"/>
      <c r="M25" s="1112"/>
      <c r="N25" s="1112"/>
      <c r="O25" s="1112"/>
      <c r="P25" s="1112"/>
      <c r="Q25" s="1112"/>
      <c r="R25" s="1112"/>
      <c r="S25" s="1112"/>
      <c r="T25" s="1112"/>
      <c r="U25" s="1112"/>
      <c r="V25" s="1112"/>
      <c r="W25" s="1112"/>
      <c r="X25" s="1112"/>
      <c r="Y25" s="1112"/>
    </row>
    <row r="26" spans="1:25" ht="14.15" hidden="1" customHeight="1">
      <c r="A26" s="22">
        <v>37481</v>
      </c>
      <c r="B26" s="23">
        <v>2002</v>
      </c>
      <c r="C26" s="24">
        <v>1290140.8999999999</v>
      </c>
      <c r="D26" s="25">
        <v>2669007.9</v>
      </c>
      <c r="E26" s="25">
        <v>1829633</v>
      </c>
      <c r="F26" s="25">
        <v>10523514.52</v>
      </c>
      <c r="G26" s="25">
        <v>9508.5</v>
      </c>
      <c r="H26" s="26">
        <v>16321804.82</v>
      </c>
      <c r="I26" s="25">
        <v>13283216.359999999</v>
      </c>
      <c r="J26" s="27">
        <v>3038588.46</v>
      </c>
      <c r="K26" s="1112"/>
      <c r="L26" s="1112"/>
      <c r="M26" s="1112"/>
      <c r="N26" s="1112"/>
      <c r="O26" s="1112"/>
      <c r="P26" s="1112"/>
      <c r="Q26" s="1112"/>
      <c r="R26" s="1112"/>
      <c r="S26" s="1112"/>
      <c r="T26" s="1112"/>
      <c r="U26" s="1112"/>
      <c r="V26" s="1112"/>
      <c r="W26" s="1112"/>
      <c r="X26" s="1112"/>
      <c r="Y26" s="1112"/>
    </row>
    <row r="27" spans="1:25" ht="14.15" hidden="1" customHeight="1">
      <c r="A27" s="22">
        <v>37513</v>
      </c>
      <c r="B27" s="23">
        <v>2002</v>
      </c>
      <c r="C27" s="24">
        <v>1284304</v>
      </c>
      <c r="D27" s="25">
        <v>2687288.38</v>
      </c>
      <c r="E27" s="25">
        <v>1852152.57</v>
      </c>
      <c r="F27" s="25">
        <v>10460469.609999999</v>
      </c>
      <c r="G27" s="25">
        <v>9447.480000000447</v>
      </c>
      <c r="H27" s="26">
        <v>16293662.039999999</v>
      </c>
      <c r="I27" s="25">
        <v>13255402.16</v>
      </c>
      <c r="J27" s="27">
        <v>3038259.88</v>
      </c>
      <c r="K27" s="1112"/>
      <c r="L27" s="1112"/>
      <c r="M27" s="1112"/>
      <c r="N27" s="1112"/>
      <c r="O27" s="1112"/>
      <c r="P27" s="1112"/>
      <c r="Q27" s="1112"/>
      <c r="R27" s="1112"/>
      <c r="S27" s="1112"/>
      <c r="T27" s="1112"/>
      <c r="U27" s="1112"/>
      <c r="V27" s="1112"/>
      <c r="W27" s="1112"/>
      <c r="X27" s="1112"/>
      <c r="Y27" s="1112"/>
    </row>
    <row r="28" spans="1:25" ht="14.15" hidden="1" customHeight="1">
      <c r="A28" s="22">
        <v>37545</v>
      </c>
      <c r="B28" s="23">
        <v>2002</v>
      </c>
      <c r="C28" s="24">
        <v>1284233.3400000001</v>
      </c>
      <c r="D28" s="25">
        <v>2697697.69</v>
      </c>
      <c r="E28" s="25">
        <v>1877791.56</v>
      </c>
      <c r="F28" s="25">
        <v>10471138.43</v>
      </c>
      <c r="G28" s="25">
        <v>9383.5800000019372</v>
      </c>
      <c r="H28" s="26">
        <v>16340244.600000001</v>
      </c>
      <c r="I28" s="25">
        <v>13298932.539999999</v>
      </c>
      <c r="J28" s="27">
        <v>3041312.06</v>
      </c>
      <c r="K28" s="1112"/>
      <c r="L28" s="1112"/>
      <c r="M28" s="1112"/>
      <c r="N28" s="1112"/>
      <c r="O28" s="1112"/>
      <c r="P28" s="1112"/>
      <c r="Q28" s="1112"/>
      <c r="R28" s="1112"/>
      <c r="S28" s="1112"/>
      <c r="T28" s="1112"/>
      <c r="U28" s="1112"/>
      <c r="V28" s="1112"/>
      <c r="W28" s="1112"/>
      <c r="X28" s="1112"/>
      <c r="Y28" s="1112"/>
    </row>
    <row r="29" spans="1:25" ht="14.15" hidden="1" customHeight="1">
      <c r="A29" s="22">
        <v>37577</v>
      </c>
      <c r="B29" s="23">
        <v>2002</v>
      </c>
      <c r="C29" s="24">
        <v>1303723.76</v>
      </c>
      <c r="D29" s="25">
        <v>2703450.8</v>
      </c>
      <c r="E29" s="25">
        <v>1894960.42</v>
      </c>
      <c r="F29" s="25">
        <v>10465142.85</v>
      </c>
      <c r="G29" s="25">
        <v>9484.8500000033528</v>
      </c>
      <c r="H29" s="26">
        <v>16376762.680000002</v>
      </c>
      <c r="I29" s="25">
        <v>13332832.99</v>
      </c>
      <c r="J29" s="27">
        <v>3043929.69</v>
      </c>
      <c r="K29" s="1112"/>
      <c r="L29" s="1112"/>
      <c r="M29" s="1112"/>
      <c r="N29" s="1112"/>
      <c r="O29" s="1112"/>
      <c r="P29" s="1112"/>
      <c r="Q29" s="1112"/>
      <c r="R29" s="1112"/>
      <c r="S29" s="1112"/>
      <c r="T29" s="1112"/>
      <c r="U29" s="1112"/>
      <c r="V29" s="1112"/>
      <c r="W29" s="1112"/>
      <c r="X29" s="1112"/>
      <c r="Y29" s="1112"/>
    </row>
    <row r="30" spans="1:25" ht="14.15" hidden="1" customHeight="1">
      <c r="A30" s="22">
        <v>37609</v>
      </c>
      <c r="B30" s="23">
        <v>2002</v>
      </c>
      <c r="C30" s="24">
        <v>1320930.6100000001</v>
      </c>
      <c r="D30" s="25">
        <v>2683807.66</v>
      </c>
      <c r="E30" s="25">
        <v>1849002.33</v>
      </c>
      <c r="F30" s="25">
        <v>10517033.109999999</v>
      </c>
      <c r="G30" s="25">
        <v>9423.9799999985844</v>
      </c>
      <c r="H30" s="26">
        <v>16380197.689999999</v>
      </c>
      <c r="I30" s="25">
        <v>13335651.48</v>
      </c>
      <c r="J30" s="27">
        <v>3044546.21</v>
      </c>
      <c r="K30" s="1112"/>
      <c r="L30" s="1112"/>
      <c r="M30" s="1112"/>
      <c r="N30" s="1112"/>
      <c r="O30" s="1112"/>
      <c r="P30" s="1112"/>
      <c r="Q30" s="1112"/>
      <c r="R30" s="1112"/>
      <c r="S30" s="1112"/>
      <c r="T30" s="1112"/>
      <c r="U30" s="1112"/>
      <c r="V30" s="1112"/>
      <c r="W30" s="1112"/>
      <c r="X30" s="1112"/>
      <c r="Y30" s="1112"/>
    </row>
    <row r="31" spans="1:25" ht="14.15" hidden="1" customHeight="1">
      <c r="A31" s="33">
        <v>2003</v>
      </c>
      <c r="B31" s="23">
        <v>2003</v>
      </c>
      <c r="C31" s="24"/>
      <c r="D31" s="25"/>
      <c r="E31" s="25"/>
      <c r="F31" s="25"/>
      <c r="G31" s="25"/>
      <c r="H31" s="26"/>
      <c r="I31" s="25"/>
      <c r="J31" s="27"/>
      <c r="K31" s="1112"/>
      <c r="L31" s="1112"/>
      <c r="M31" s="1112"/>
      <c r="N31" s="1112"/>
      <c r="O31" s="1112"/>
      <c r="P31" s="1112"/>
      <c r="Q31" s="1112"/>
      <c r="R31" s="1112"/>
      <c r="S31" s="1112"/>
      <c r="T31" s="1112"/>
      <c r="U31" s="1112"/>
      <c r="V31" s="1112"/>
      <c r="W31" s="1112"/>
      <c r="X31" s="1112"/>
      <c r="Y31" s="1112"/>
    </row>
    <row r="32" spans="1:25" ht="14.15" hidden="1" customHeight="1">
      <c r="A32" s="22">
        <v>37622</v>
      </c>
      <c r="B32" s="23">
        <v>2003</v>
      </c>
      <c r="C32" s="24">
        <v>1330600.04</v>
      </c>
      <c r="D32" s="25">
        <v>2659342.7599999998</v>
      </c>
      <c r="E32" s="25">
        <v>1824466.8</v>
      </c>
      <c r="F32" s="25">
        <v>10393453.800000001</v>
      </c>
      <c r="G32" s="25">
        <v>9346.0800000000745</v>
      </c>
      <c r="H32" s="26">
        <v>16217209.48</v>
      </c>
      <c r="I32" s="25">
        <v>13176651.689999999</v>
      </c>
      <c r="J32" s="27">
        <v>3040557.79</v>
      </c>
      <c r="K32" s="1112"/>
      <c r="L32" s="1112"/>
      <c r="M32" s="1112"/>
      <c r="N32" s="1112"/>
      <c r="O32" s="1112"/>
      <c r="P32" s="1112"/>
      <c r="Q32" s="1112"/>
      <c r="R32" s="1112"/>
      <c r="S32" s="1112"/>
      <c r="T32" s="1112"/>
      <c r="U32" s="1112"/>
      <c r="V32" s="1112"/>
      <c r="W32" s="1112"/>
      <c r="X32" s="1112"/>
      <c r="Y32" s="1112"/>
    </row>
    <row r="33" spans="1:25" ht="14.15" hidden="1" customHeight="1">
      <c r="A33" s="22">
        <v>37654</v>
      </c>
      <c r="B33" s="23">
        <v>2003</v>
      </c>
      <c r="C33" s="24">
        <v>1330589.75</v>
      </c>
      <c r="D33" s="25">
        <v>2677738.85</v>
      </c>
      <c r="E33" s="25">
        <v>1883259.55</v>
      </c>
      <c r="F33" s="25">
        <v>10464494.699999999</v>
      </c>
      <c r="G33" s="25">
        <v>9312.7999999970198</v>
      </c>
      <c r="H33" s="26">
        <v>16365395.649999997</v>
      </c>
      <c r="I33" s="25">
        <v>13317061.25</v>
      </c>
      <c r="J33" s="27">
        <v>3048334.4</v>
      </c>
      <c r="K33" s="1112"/>
      <c r="L33" s="1112"/>
      <c r="M33" s="1112"/>
      <c r="N33" s="1112"/>
      <c r="O33" s="1112"/>
      <c r="P33" s="1112"/>
      <c r="Q33" s="1112"/>
      <c r="R33" s="1112"/>
      <c r="S33" s="1112"/>
      <c r="T33" s="1112"/>
      <c r="U33" s="1112"/>
      <c r="V33" s="1112"/>
      <c r="W33" s="1112"/>
      <c r="X33" s="1112"/>
      <c r="Y33" s="1112"/>
    </row>
    <row r="34" spans="1:25" ht="14.15" hidden="1" customHeight="1">
      <c r="A34" s="22">
        <v>37686</v>
      </c>
      <c r="B34" s="23">
        <v>2003</v>
      </c>
      <c r="C34" s="24">
        <v>1331406.52</v>
      </c>
      <c r="D34" s="25">
        <v>2680580.42</v>
      </c>
      <c r="E34" s="25">
        <v>1907776.04</v>
      </c>
      <c r="F34" s="25">
        <v>10553944.140000001</v>
      </c>
      <c r="G34" s="25">
        <v>9265.4499999992549</v>
      </c>
      <c r="H34" s="26">
        <v>16482972.57</v>
      </c>
      <c r="I34" s="25">
        <v>13420034.630000001</v>
      </c>
      <c r="J34" s="27">
        <v>3062937.94</v>
      </c>
      <c r="K34" s="1112"/>
      <c r="L34" s="1112"/>
      <c r="M34" s="1112"/>
      <c r="N34" s="1112"/>
      <c r="O34" s="1112"/>
      <c r="P34" s="1112"/>
      <c r="Q34" s="1112"/>
      <c r="R34" s="1112"/>
      <c r="S34" s="1112"/>
      <c r="T34" s="1112"/>
      <c r="U34" s="1112"/>
      <c r="V34" s="1112"/>
      <c r="W34" s="1112"/>
      <c r="X34" s="1112"/>
      <c r="Y34" s="1112"/>
    </row>
    <row r="35" spans="1:25" ht="14.15" customHeight="1">
      <c r="A35" s="22">
        <v>37718</v>
      </c>
      <c r="B35" s="23">
        <v>2003</v>
      </c>
      <c r="C35" s="24">
        <v>1332768.73</v>
      </c>
      <c r="D35" s="25">
        <v>2676750.21</v>
      </c>
      <c r="E35" s="25">
        <v>1920667.63</v>
      </c>
      <c r="F35" s="25">
        <v>10655033.779999999</v>
      </c>
      <c r="G35" s="25">
        <v>9096.7200000025332</v>
      </c>
      <c r="H35" s="26">
        <v>16594317.070000002</v>
      </c>
      <c r="I35" s="25">
        <v>13514374.560000001</v>
      </c>
      <c r="J35" s="27">
        <v>3079942.51</v>
      </c>
      <c r="K35" s="1112"/>
      <c r="L35" s="1112"/>
      <c r="M35" s="1112"/>
      <c r="N35" s="1112"/>
      <c r="O35" s="1112"/>
      <c r="P35" s="1112"/>
      <c r="Q35" s="1112"/>
      <c r="R35" s="1112"/>
      <c r="S35" s="1112"/>
      <c r="T35" s="1112"/>
      <c r="U35" s="1112"/>
      <c r="V35" s="1112"/>
      <c r="W35" s="1112"/>
      <c r="X35" s="1112"/>
      <c r="Y35" s="1112"/>
    </row>
    <row r="36" spans="1:25" ht="14.15" hidden="1" customHeight="1">
      <c r="A36" s="22">
        <v>37750</v>
      </c>
      <c r="B36" s="23">
        <v>2003</v>
      </c>
      <c r="C36" s="24">
        <v>1332247.95</v>
      </c>
      <c r="D36" s="25">
        <v>2683473.5</v>
      </c>
      <c r="E36" s="25">
        <v>1931947.27</v>
      </c>
      <c r="F36" s="25">
        <v>10779259.630000001</v>
      </c>
      <c r="G36" s="25">
        <v>8862.6899999976158</v>
      </c>
      <c r="H36" s="26">
        <v>16735791.039999999</v>
      </c>
      <c r="I36" s="25">
        <v>13640890.15</v>
      </c>
      <c r="J36" s="27">
        <v>3094900.89</v>
      </c>
      <c r="K36" s="1112"/>
      <c r="L36" s="1112"/>
      <c r="M36" s="1112"/>
      <c r="N36" s="1112"/>
      <c r="O36" s="1112"/>
      <c r="P36" s="1112"/>
      <c r="Q36" s="1112"/>
      <c r="R36" s="1112"/>
      <c r="S36" s="1112"/>
      <c r="T36" s="1112"/>
      <c r="U36" s="1112"/>
      <c r="V36" s="1112"/>
      <c r="W36" s="1112"/>
      <c r="X36" s="1112"/>
      <c r="Y36" s="1112"/>
    </row>
    <row r="37" spans="1:25" ht="14.15" hidden="1" customHeight="1">
      <c r="A37" s="22">
        <v>37782</v>
      </c>
      <c r="B37" s="23">
        <v>2003</v>
      </c>
      <c r="C37" s="24">
        <v>1325280.0900000001</v>
      </c>
      <c r="D37" s="25">
        <v>2696904.19</v>
      </c>
      <c r="E37" s="25">
        <v>1949035.33</v>
      </c>
      <c r="F37" s="25">
        <v>10838055.949999999</v>
      </c>
      <c r="G37" s="25">
        <v>8796.5999999977648</v>
      </c>
      <c r="H37" s="26">
        <v>16818072.159999996</v>
      </c>
      <c r="I37" s="25">
        <v>13711272.93</v>
      </c>
      <c r="J37" s="27">
        <v>3106799.23</v>
      </c>
      <c r="K37" s="1112"/>
      <c r="L37" s="1112"/>
      <c r="M37" s="1112"/>
      <c r="N37" s="1112"/>
      <c r="O37" s="1112"/>
      <c r="P37" s="1112"/>
      <c r="Q37" s="1112"/>
      <c r="R37" s="1112"/>
      <c r="S37" s="1112"/>
      <c r="T37" s="1112"/>
      <c r="U37" s="1112"/>
      <c r="V37" s="1112"/>
      <c r="W37" s="1112"/>
      <c r="X37" s="1112"/>
      <c r="Y37" s="1112"/>
    </row>
    <row r="38" spans="1:25" ht="14.15" hidden="1" customHeight="1">
      <c r="A38" s="22">
        <v>37814</v>
      </c>
      <c r="B38" s="23">
        <v>2003</v>
      </c>
      <c r="C38" s="24">
        <v>1311190.04</v>
      </c>
      <c r="D38" s="25">
        <v>2709372.34</v>
      </c>
      <c r="E38" s="25">
        <v>1959648.47</v>
      </c>
      <c r="F38" s="25">
        <v>10952820.82</v>
      </c>
      <c r="G38" s="25">
        <v>8924.4599999971688</v>
      </c>
      <c r="H38" s="26">
        <v>16941956.129999999</v>
      </c>
      <c r="I38" s="25">
        <v>13828553.539999999</v>
      </c>
      <c r="J38" s="27">
        <v>3113402.59</v>
      </c>
      <c r="K38" s="1112"/>
      <c r="L38" s="1112"/>
      <c r="M38" s="1112"/>
      <c r="N38" s="1112"/>
      <c r="O38" s="1112"/>
      <c r="P38" s="1112"/>
      <c r="Q38" s="1112"/>
      <c r="R38" s="1112"/>
      <c r="S38" s="1112"/>
      <c r="T38" s="1112"/>
      <c r="U38" s="1112"/>
      <c r="V38" s="1112"/>
      <c r="W38" s="1112"/>
      <c r="X38" s="1112"/>
      <c r="Y38" s="1112"/>
    </row>
    <row r="39" spans="1:25" ht="14.15" hidden="1" customHeight="1">
      <c r="A39" s="22">
        <v>37846</v>
      </c>
      <c r="B39" s="23">
        <v>2003</v>
      </c>
      <c r="C39" s="24">
        <v>1302769.1399999999</v>
      </c>
      <c r="D39" s="25">
        <v>2659461.09</v>
      </c>
      <c r="E39" s="25">
        <v>1908300.04</v>
      </c>
      <c r="F39" s="25">
        <v>10930343.76</v>
      </c>
      <c r="G39" s="25">
        <v>9162.1699999980628</v>
      </c>
      <c r="H39" s="26">
        <v>16810036.199999999</v>
      </c>
      <c r="I39" s="25">
        <v>13695292.880000001</v>
      </c>
      <c r="J39" s="27">
        <v>3114743.32</v>
      </c>
      <c r="K39" s="1112"/>
      <c r="L39" s="1112"/>
      <c r="M39" s="1112"/>
      <c r="N39" s="1112"/>
      <c r="O39" s="1112"/>
      <c r="P39" s="1112"/>
      <c r="Q39" s="1112"/>
      <c r="R39" s="1112"/>
      <c r="S39" s="1112"/>
      <c r="T39" s="1112"/>
      <c r="U39" s="1112"/>
      <c r="V39" s="1112"/>
      <c r="W39" s="1112"/>
      <c r="X39" s="1112"/>
      <c r="Y39" s="1112"/>
    </row>
    <row r="40" spans="1:25" ht="14.15" hidden="1" customHeight="1">
      <c r="A40" s="22">
        <v>37878</v>
      </c>
      <c r="B40" s="23">
        <v>2003</v>
      </c>
      <c r="C40" s="24">
        <v>1301365.1299999999</v>
      </c>
      <c r="D40" s="25">
        <v>2675390</v>
      </c>
      <c r="E40" s="25">
        <v>1932325.04</v>
      </c>
      <c r="F40" s="25">
        <v>10867133.449999999</v>
      </c>
      <c r="G40" s="25">
        <v>9262.2099999990314</v>
      </c>
      <c r="H40" s="26">
        <v>16785475.829999998</v>
      </c>
      <c r="I40" s="25">
        <v>13668886.93</v>
      </c>
      <c r="J40" s="27">
        <v>3116588.9</v>
      </c>
      <c r="K40" s="1112"/>
      <c r="L40" s="1112"/>
      <c r="M40" s="1112"/>
      <c r="N40" s="1112"/>
      <c r="O40" s="1112"/>
      <c r="P40" s="1112"/>
      <c r="Q40" s="1112"/>
      <c r="R40" s="1112"/>
      <c r="S40" s="1112"/>
      <c r="T40" s="1112"/>
      <c r="U40" s="1112"/>
      <c r="V40" s="1112"/>
      <c r="W40" s="1112"/>
      <c r="X40" s="1112"/>
      <c r="Y40" s="1112"/>
    </row>
    <row r="41" spans="1:25" ht="14.15" hidden="1" customHeight="1">
      <c r="A41" s="22">
        <v>37910</v>
      </c>
      <c r="B41" s="23">
        <v>2003</v>
      </c>
      <c r="C41" s="24">
        <v>1307527.08</v>
      </c>
      <c r="D41" s="25">
        <v>2682149.65</v>
      </c>
      <c r="E41" s="25">
        <v>1957436.43</v>
      </c>
      <c r="F41" s="25">
        <v>10873122.039999999</v>
      </c>
      <c r="G41" s="25">
        <v>9847.4499999992549</v>
      </c>
      <c r="H41" s="26">
        <v>16830082.649999999</v>
      </c>
      <c r="I41" s="25">
        <v>13708467.359999999</v>
      </c>
      <c r="J41" s="27">
        <v>3121615.29</v>
      </c>
      <c r="K41" s="1112"/>
      <c r="L41" s="1112"/>
      <c r="M41" s="1112"/>
      <c r="N41" s="1112"/>
      <c r="O41" s="1112"/>
      <c r="P41" s="1112"/>
      <c r="Q41" s="1112"/>
      <c r="R41" s="1112"/>
      <c r="S41" s="1112"/>
      <c r="T41" s="1112"/>
      <c r="U41" s="1112"/>
      <c r="V41" s="1112"/>
      <c r="W41" s="1112"/>
      <c r="X41" s="1112"/>
      <c r="Y41" s="1112"/>
    </row>
    <row r="42" spans="1:25" ht="14.15" hidden="1" customHeight="1">
      <c r="A42" s="22">
        <v>37942</v>
      </c>
      <c r="B42" s="23">
        <v>2003</v>
      </c>
      <c r="C42" s="24">
        <v>1308133.75</v>
      </c>
      <c r="D42" s="25">
        <v>2683526.0499999998</v>
      </c>
      <c r="E42" s="25">
        <v>1971788.75</v>
      </c>
      <c r="F42" s="25">
        <v>10876289.199999999</v>
      </c>
      <c r="G42" s="25">
        <v>10497.85000000149</v>
      </c>
      <c r="H42" s="26">
        <v>16850235.600000001</v>
      </c>
      <c r="I42" s="25">
        <v>13723934.050000001</v>
      </c>
      <c r="J42" s="27">
        <v>3126301.55</v>
      </c>
      <c r="K42" s="1112"/>
      <c r="L42" s="1112"/>
      <c r="M42" s="1112"/>
      <c r="N42" s="1112"/>
      <c r="O42" s="1112"/>
      <c r="P42" s="1112"/>
      <c r="Q42" s="1112"/>
      <c r="R42" s="1112"/>
      <c r="S42" s="1112"/>
      <c r="T42" s="1112"/>
      <c r="U42" s="1112"/>
      <c r="V42" s="1112"/>
      <c r="W42" s="1112"/>
      <c r="X42" s="1112"/>
      <c r="Y42" s="1112"/>
    </row>
    <row r="43" spans="1:25" ht="14.15" hidden="1" customHeight="1">
      <c r="A43" s="22">
        <v>37974</v>
      </c>
      <c r="B43" s="23">
        <v>2003</v>
      </c>
      <c r="C43" s="24">
        <v>1313571.52</v>
      </c>
      <c r="D43" s="25">
        <v>2663674.21</v>
      </c>
      <c r="E43" s="25">
        <v>1922437.42</v>
      </c>
      <c r="F43" s="25">
        <v>10915602.84</v>
      </c>
      <c r="G43" s="25">
        <v>10938.219999998808</v>
      </c>
      <c r="H43" s="26">
        <v>16826224.210000001</v>
      </c>
      <c r="I43" s="25">
        <v>13694734.65</v>
      </c>
      <c r="J43" s="27">
        <v>3131489.56</v>
      </c>
      <c r="K43" s="1112"/>
      <c r="L43" s="1112"/>
      <c r="M43" s="1112"/>
      <c r="N43" s="1112"/>
      <c r="O43" s="1112"/>
      <c r="P43" s="1112"/>
      <c r="Q43" s="1112"/>
      <c r="R43" s="1112"/>
      <c r="S43" s="1112"/>
      <c r="T43" s="1112"/>
      <c r="U43" s="1112"/>
      <c r="V43" s="1112"/>
      <c r="W43" s="1112"/>
      <c r="X43" s="1112"/>
      <c r="Y43" s="1112"/>
    </row>
    <row r="44" spans="1:25" ht="14.15" hidden="1" customHeight="1">
      <c r="A44" s="33">
        <v>2004</v>
      </c>
      <c r="B44" s="23">
        <v>2004</v>
      </c>
      <c r="C44" s="24"/>
      <c r="D44" s="25"/>
      <c r="E44" s="25"/>
      <c r="F44" s="25"/>
      <c r="G44" s="25"/>
      <c r="H44" s="26"/>
      <c r="I44" s="25"/>
      <c r="J44" s="27"/>
      <c r="K44" s="1112"/>
      <c r="L44" s="1112"/>
      <c r="M44" s="1112"/>
      <c r="N44" s="1112"/>
      <c r="O44" s="1112"/>
      <c r="P44" s="1112"/>
      <c r="Q44" s="1112"/>
      <c r="R44" s="1112"/>
      <c r="S44" s="1112"/>
      <c r="T44" s="1112"/>
      <c r="U44" s="1112"/>
      <c r="V44" s="1112"/>
      <c r="W44" s="1112"/>
      <c r="X44" s="1112"/>
      <c r="Y44" s="1112"/>
    </row>
    <row r="45" spans="1:25" ht="14.15" hidden="1" customHeight="1">
      <c r="A45" s="22">
        <v>37987</v>
      </c>
      <c r="B45" s="23">
        <v>2004</v>
      </c>
      <c r="C45" s="24">
        <v>1312308</v>
      </c>
      <c r="D45" s="25">
        <v>2638104.2999999998</v>
      </c>
      <c r="E45" s="25">
        <v>1901974.85</v>
      </c>
      <c r="F45" s="25">
        <v>10776845.75</v>
      </c>
      <c r="G45" s="25">
        <v>11618.550000000745</v>
      </c>
      <c r="H45" s="26">
        <v>16640851.450000001</v>
      </c>
      <c r="I45" s="25">
        <v>13511617.050000001</v>
      </c>
      <c r="J45" s="27">
        <v>3129234.4</v>
      </c>
      <c r="K45" s="1112"/>
      <c r="L45" s="1112"/>
      <c r="M45" s="1112"/>
      <c r="N45" s="1112"/>
      <c r="O45" s="1112"/>
      <c r="P45" s="1112"/>
      <c r="Q45" s="1112"/>
      <c r="R45" s="1112"/>
      <c r="S45" s="1112"/>
      <c r="T45" s="1112"/>
      <c r="U45" s="1112"/>
      <c r="V45" s="1112"/>
      <c r="W45" s="1112"/>
      <c r="X45" s="1112"/>
      <c r="Y45" s="1112"/>
    </row>
    <row r="46" spans="1:25" ht="14.15" hidden="1" customHeight="1">
      <c r="A46" s="22">
        <v>38019</v>
      </c>
      <c r="B46" s="23">
        <v>2004</v>
      </c>
      <c r="C46" s="24">
        <v>1305003.6499999999</v>
      </c>
      <c r="D46" s="25">
        <v>2662106.4</v>
      </c>
      <c r="E46" s="25">
        <v>1974234.35</v>
      </c>
      <c r="F46" s="25">
        <v>10855272.6</v>
      </c>
      <c r="G46" s="25">
        <v>12031.85000000149</v>
      </c>
      <c r="H46" s="26">
        <v>16808648.850000001</v>
      </c>
      <c r="I46" s="25">
        <v>13667649</v>
      </c>
      <c r="J46" s="27">
        <v>3140999.85</v>
      </c>
      <c r="K46" s="1112"/>
      <c r="L46" s="1112"/>
      <c r="M46" s="1112"/>
      <c r="N46" s="1112"/>
      <c r="O46" s="1112"/>
      <c r="P46" s="1112"/>
      <c r="Q46" s="1112"/>
      <c r="R46" s="1112"/>
      <c r="S46" s="1112"/>
      <c r="T46" s="1112"/>
      <c r="U46" s="1112"/>
      <c r="V46" s="1112"/>
      <c r="W46" s="1112"/>
      <c r="X46" s="1112"/>
      <c r="Y46" s="1112"/>
    </row>
    <row r="47" spans="1:25" ht="14.15" hidden="1" customHeight="1">
      <c r="A47" s="22">
        <v>38051</v>
      </c>
      <c r="B47" s="23">
        <v>2004</v>
      </c>
      <c r="C47" s="24">
        <v>1305145.26</v>
      </c>
      <c r="D47" s="25">
        <v>2664941.08</v>
      </c>
      <c r="E47" s="25">
        <v>1997969.08</v>
      </c>
      <c r="F47" s="25">
        <v>10950641.43</v>
      </c>
      <c r="G47" s="25">
        <v>12139.79999999702</v>
      </c>
      <c r="H47" s="26">
        <v>16930836.649999999</v>
      </c>
      <c r="I47" s="25">
        <v>13770961.84</v>
      </c>
      <c r="J47" s="27">
        <v>3159874.81</v>
      </c>
      <c r="K47" s="1112"/>
      <c r="L47" s="1112"/>
      <c r="M47" s="1112"/>
      <c r="N47" s="1112"/>
      <c r="O47" s="1112"/>
      <c r="P47" s="1112"/>
      <c r="Q47" s="1112"/>
      <c r="R47" s="1112"/>
      <c r="S47" s="1112"/>
      <c r="T47" s="1112"/>
      <c r="U47" s="1112"/>
      <c r="V47" s="1112"/>
      <c r="W47" s="1112"/>
      <c r="X47" s="1112"/>
      <c r="Y47" s="1112"/>
    </row>
    <row r="48" spans="1:25" ht="14.15" customHeight="1">
      <c r="A48" s="22">
        <v>38083</v>
      </c>
      <c r="B48" s="23">
        <v>2004</v>
      </c>
      <c r="C48" s="24">
        <v>1305241.05</v>
      </c>
      <c r="D48" s="25">
        <v>2659682.2999999998</v>
      </c>
      <c r="E48" s="25">
        <v>2002887.75</v>
      </c>
      <c r="F48" s="25">
        <v>11044207.6</v>
      </c>
      <c r="G48" s="25">
        <v>11353.449999999255</v>
      </c>
      <c r="H48" s="26">
        <v>17023372.149999999</v>
      </c>
      <c r="I48" s="25">
        <v>13846470.800000001</v>
      </c>
      <c r="J48" s="27">
        <v>3176901.35</v>
      </c>
      <c r="K48" s="1112"/>
      <c r="L48" s="1112"/>
      <c r="M48" s="1112"/>
      <c r="N48" s="1112"/>
      <c r="O48" s="1112"/>
      <c r="P48" s="1112"/>
      <c r="Q48" s="1112"/>
      <c r="R48" s="1112"/>
      <c r="S48" s="1112"/>
      <c r="T48" s="1112"/>
      <c r="U48" s="1112"/>
      <c r="V48" s="1112"/>
      <c r="W48" s="1112"/>
      <c r="X48" s="1112"/>
      <c r="Y48" s="1112"/>
    </row>
    <row r="49" spans="1:25" ht="14.15" hidden="1" customHeight="1">
      <c r="A49" s="22">
        <v>38115</v>
      </c>
      <c r="B49" s="23">
        <v>2004</v>
      </c>
      <c r="C49" s="24">
        <v>1301174.55</v>
      </c>
      <c r="D49" s="25">
        <v>2672801.5</v>
      </c>
      <c r="E49" s="25">
        <v>2025433.25</v>
      </c>
      <c r="F49" s="25">
        <v>11165497.25</v>
      </c>
      <c r="G49" s="25">
        <v>9387.4000000022352</v>
      </c>
      <c r="H49" s="26">
        <v>17174293.950000003</v>
      </c>
      <c r="I49" s="25">
        <v>13981476.35</v>
      </c>
      <c r="J49" s="27">
        <v>3192817.6</v>
      </c>
      <c r="K49" s="1112"/>
      <c r="L49" s="1112"/>
      <c r="M49" s="1112"/>
      <c r="N49" s="1112"/>
      <c r="O49" s="1112"/>
      <c r="P49" s="1112"/>
      <c r="Q49" s="1112"/>
      <c r="R49" s="1112"/>
      <c r="S49" s="1112"/>
      <c r="T49" s="1112"/>
      <c r="U49" s="1112"/>
      <c r="V49" s="1112"/>
      <c r="W49" s="1112"/>
      <c r="X49" s="1112"/>
      <c r="Y49" s="1112"/>
    </row>
    <row r="50" spans="1:25" ht="14.15" hidden="1" customHeight="1">
      <c r="A50" s="22">
        <v>38147</v>
      </c>
      <c r="B50" s="23">
        <v>2004</v>
      </c>
      <c r="C50" s="24">
        <v>1288315.3600000001</v>
      </c>
      <c r="D50" s="25">
        <v>2685208.63</v>
      </c>
      <c r="E50" s="25">
        <v>2048553.31</v>
      </c>
      <c r="F50" s="25">
        <v>11245762</v>
      </c>
      <c r="G50" s="25">
        <v>8673.4799999929965</v>
      </c>
      <c r="H50" s="26">
        <v>17276512.779999994</v>
      </c>
      <c r="I50" s="25">
        <v>14070239.300000001</v>
      </c>
      <c r="J50" s="27">
        <v>3206273.48</v>
      </c>
      <c r="K50" s="1112"/>
      <c r="L50" s="1112"/>
      <c r="M50" s="1112"/>
      <c r="N50" s="1112"/>
      <c r="O50" s="1112"/>
      <c r="P50" s="1112"/>
      <c r="Q50" s="1112"/>
      <c r="R50" s="1112"/>
      <c r="S50" s="1112"/>
      <c r="T50" s="1112"/>
      <c r="U50" s="1112"/>
      <c r="V50" s="1112"/>
      <c r="W50" s="1112"/>
      <c r="X50" s="1112"/>
      <c r="Y50" s="1112"/>
    </row>
    <row r="51" spans="1:25" ht="14.15" hidden="1" customHeight="1">
      <c r="A51" s="22">
        <v>38179</v>
      </c>
      <c r="B51" s="23">
        <v>2004</v>
      </c>
      <c r="C51" s="24">
        <v>1263317.17</v>
      </c>
      <c r="D51" s="25">
        <v>2693833.56</v>
      </c>
      <c r="E51" s="25">
        <v>2061358.95</v>
      </c>
      <c r="F51" s="25">
        <v>11387280.82</v>
      </c>
      <c r="G51" s="25">
        <v>8725.8099999986589</v>
      </c>
      <c r="H51" s="26">
        <v>17414516.309999999</v>
      </c>
      <c r="I51" s="25">
        <v>14201680.59</v>
      </c>
      <c r="J51" s="27">
        <v>3212835.72</v>
      </c>
      <c r="K51" s="1112"/>
      <c r="L51" s="1112"/>
      <c r="M51" s="1112"/>
      <c r="N51" s="1112"/>
      <c r="O51" s="1112"/>
      <c r="P51" s="1112"/>
      <c r="Q51" s="1112"/>
      <c r="R51" s="1112"/>
      <c r="S51" s="1112"/>
      <c r="T51" s="1112"/>
      <c r="U51" s="1112"/>
      <c r="V51" s="1112"/>
      <c r="W51" s="1112"/>
      <c r="X51" s="1112"/>
      <c r="Y51" s="1112"/>
    </row>
    <row r="52" spans="1:25" ht="14.15" hidden="1" customHeight="1">
      <c r="A52" s="22">
        <v>38211</v>
      </c>
      <c r="B52" s="23">
        <v>2004</v>
      </c>
      <c r="C52" s="24">
        <v>1246094.77</v>
      </c>
      <c r="D52" s="25">
        <v>2645747.7200000002</v>
      </c>
      <c r="E52" s="25">
        <v>2010139.04</v>
      </c>
      <c r="F52" s="25">
        <v>11351630.220000001</v>
      </c>
      <c r="G52" s="25">
        <v>6562.8999999985099</v>
      </c>
      <c r="H52" s="26">
        <v>17260174.649999999</v>
      </c>
      <c r="I52" s="25">
        <v>14046612.25</v>
      </c>
      <c r="J52" s="27">
        <v>3213562.4</v>
      </c>
      <c r="K52" s="1112"/>
      <c r="L52" s="1112"/>
      <c r="M52" s="1112"/>
      <c r="N52" s="1112"/>
      <c r="O52" s="1112"/>
      <c r="P52" s="1112"/>
      <c r="Q52" s="1112"/>
      <c r="R52" s="1112"/>
      <c r="S52" s="1112"/>
      <c r="T52" s="1112"/>
      <c r="U52" s="1112"/>
      <c r="V52" s="1112"/>
      <c r="W52" s="1112"/>
      <c r="X52" s="1112"/>
      <c r="Y52" s="1112"/>
    </row>
    <row r="53" spans="1:25" ht="14.15" hidden="1" customHeight="1">
      <c r="A53" s="22">
        <v>38243</v>
      </c>
      <c r="B53" s="23">
        <v>2004</v>
      </c>
      <c r="C53" s="24">
        <v>1245504.5900000001</v>
      </c>
      <c r="D53" s="25">
        <v>2660838.86</v>
      </c>
      <c r="E53" s="25">
        <v>2033858.63</v>
      </c>
      <c r="F53" s="25">
        <v>11301001.9</v>
      </c>
      <c r="G53" s="25">
        <v>5914.7399999946356</v>
      </c>
      <c r="H53" s="26">
        <v>17247118.719999995</v>
      </c>
      <c r="I53" s="25">
        <v>14031870.789999999</v>
      </c>
      <c r="J53" s="27">
        <v>3215247.93</v>
      </c>
      <c r="K53" s="1112"/>
      <c r="L53" s="1112"/>
      <c r="M53" s="1112"/>
      <c r="N53" s="1112"/>
      <c r="O53" s="1112"/>
      <c r="P53" s="1112"/>
      <c r="Q53" s="1112"/>
      <c r="R53" s="1112"/>
      <c r="S53" s="1112"/>
      <c r="T53" s="1112"/>
      <c r="U53" s="1112"/>
      <c r="V53" s="1112"/>
      <c r="W53" s="1112"/>
      <c r="X53" s="1112"/>
      <c r="Y53" s="1112"/>
    </row>
    <row r="54" spans="1:25" ht="14.15" hidden="1" customHeight="1">
      <c r="A54" s="22">
        <v>38275</v>
      </c>
      <c r="B54" s="23">
        <v>2004</v>
      </c>
      <c r="C54" s="24">
        <v>1258536.8</v>
      </c>
      <c r="D54" s="25">
        <v>2665703.04</v>
      </c>
      <c r="E54" s="25">
        <v>2062689.33</v>
      </c>
      <c r="F54" s="25">
        <v>11321408.140000001</v>
      </c>
      <c r="G54" s="25">
        <v>5879.7399999983609</v>
      </c>
      <c r="H54" s="26">
        <v>17314217.050000001</v>
      </c>
      <c r="I54" s="25">
        <v>14093262.02</v>
      </c>
      <c r="J54" s="27">
        <v>3220955.03</v>
      </c>
      <c r="K54" s="1112"/>
      <c r="L54" s="1112"/>
      <c r="M54" s="1112"/>
      <c r="N54" s="1112"/>
      <c r="O54" s="1112"/>
      <c r="P54" s="1112"/>
      <c r="Q54" s="1112"/>
      <c r="R54" s="1112"/>
      <c r="S54" s="1112"/>
      <c r="T54" s="1112"/>
      <c r="U54" s="1112"/>
      <c r="V54" s="1112"/>
      <c r="W54" s="1112"/>
      <c r="X54" s="1112"/>
      <c r="Y54" s="1112"/>
    </row>
    <row r="55" spans="1:25" ht="14.15" hidden="1" customHeight="1">
      <c r="A55" s="22">
        <v>38307</v>
      </c>
      <c r="B55" s="23">
        <v>2004</v>
      </c>
      <c r="C55" s="24">
        <v>1256034.0900000001</v>
      </c>
      <c r="D55" s="25">
        <v>2668729.9500000002</v>
      </c>
      <c r="E55" s="25">
        <v>2084250.09</v>
      </c>
      <c r="F55" s="25">
        <v>11334586.57</v>
      </c>
      <c r="G55" s="25">
        <v>5873.5399999991059</v>
      </c>
      <c r="H55" s="26">
        <v>17349474.239999998</v>
      </c>
      <c r="I55" s="25">
        <v>14122653.779999999</v>
      </c>
      <c r="J55" s="27">
        <v>3226820.46</v>
      </c>
      <c r="K55" s="1112"/>
      <c r="L55" s="1112"/>
      <c r="M55" s="1112"/>
      <c r="N55" s="1112"/>
      <c r="O55" s="1112"/>
      <c r="P55" s="1112"/>
      <c r="Q55" s="1112"/>
      <c r="R55" s="1112"/>
      <c r="S55" s="1112"/>
      <c r="T55" s="1112"/>
      <c r="U55" s="1112"/>
      <c r="V55" s="1112"/>
      <c r="W55" s="1112"/>
      <c r="X55" s="1112"/>
      <c r="Y55" s="1112"/>
    </row>
    <row r="56" spans="1:25" ht="14.15" hidden="1" customHeight="1">
      <c r="A56" s="22">
        <v>38339</v>
      </c>
      <c r="B56" s="23">
        <v>2004</v>
      </c>
      <c r="C56" s="24">
        <v>1256070.7</v>
      </c>
      <c r="D56" s="25">
        <v>2650481.15</v>
      </c>
      <c r="E56" s="25">
        <v>2045603.6</v>
      </c>
      <c r="F56" s="25">
        <v>11382429.65</v>
      </c>
      <c r="G56" s="25">
        <v>5775.9499999992549</v>
      </c>
      <c r="H56" s="26">
        <v>17340361.050000001</v>
      </c>
      <c r="I56" s="25">
        <v>14108261.75</v>
      </c>
      <c r="J56" s="27">
        <v>3232099.3</v>
      </c>
      <c r="K56" s="1112"/>
      <c r="L56" s="1112"/>
      <c r="M56" s="1112"/>
      <c r="N56" s="1112"/>
      <c r="O56" s="1112"/>
      <c r="P56" s="1112"/>
      <c r="Q56" s="1112"/>
      <c r="R56" s="1112"/>
      <c r="S56" s="1112"/>
      <c r="T56" s="1112"/>
      <c r="U56" s="1112"/>
      <c r="V56" s="1112"/>
      <c r="W56" s="1112"/>
      <c r="X56" s="1112"/>
      <c r="Y56" s="1112"/>
    </row>
    <row r="57" spans="1:25" ht="14.15" hidden="1" customHeight="1">
      <c r="A57" s="33">
        <v>2005</v>
      </c>
      <c r="B57" s="23">
        <v>2005</v>
      </c>
      <c r="C57" s="24"/>
      <c r="D57" s="25"/>
      <c r="E57" s="25"/>
      <c r="F57" s="25"/>
      <c r="G57" s="25"/>
      <c r="H57" s="26"/>
      <c r="I57" s="25"/>
      <c r="J57" s="27"/>
      <c r="K57" s="1112"/>
      <c r="L57" s="1112"/>
      <c r="M57" s="1112"/>
      <c r="N57" s="1112"/>
      <c r="O57" s="1112"/>
      <c r="P57" s="1112"/>
      <c r="Q57" s="1112"/>
      <c r="R57" s="1112"/>
      <c r="S57" s="1112"/>
      <c r="T57" s="1112"/>
      <c r="U57" s="1112"/>
      <c r="V57" s="1112"/>
      <c r="W57" s="1112"/>
      <c r="X57" s="1112"/>
      <c r="Y57" s="1112"/>
    </row>
    <row r="58" spans="1:25" ht="14.15" hidden="1" customHeight="1">
      <c r="A58" s="22">
        <v>38353</v>
      </c>
      <c r="B58" s="23">
        <v>2005</v>
      </c>
      <c r="C58" s="24">
        <v>1237722.6000000001</v>
      </c>
      <c r="D58" s="25">
        <v>2633557.9</v>
      </c>
      <c r="E58" s="25">
        <v>2031264.25</v>
      </c>
      <c r="F58" s="25">
        <v>11272808.6</v>
      </c>
      <c r="G58" s="25">
        <v>5587.0999999996275</v>
      </c>
      <c r="H58" s="26">
        <v>17180940.449999999</v>
      </c>
      <c r="I58" s="25">
        <v>13950789.949999999</v>
      </c>
      <c r="J58" s="27">
        <v>3230150.5</v>
      </c>
      <c r="K58" s="1112"/>
      <c r="L58" s="1112"/>
      <c r="M58" s="1112"/>
      <c r="N58" s="1112"/>
      <c r="O58" s="1112"/>
      <c r="P58" s="1112"/>
      <c r="Q58" s="1112"/>
      <c r="R58" s="1112"/>
      <c r="S58" s="1112"/>
      <c r="T58" s="1112"/>
      <c r="U58" s="1112"/>
      <c r="V58" s="1112"/>
      <c r="W58" s="1112"/>
      <c r="X58" s="1112"/>
      <c r="Y58" s="1112"/>
    </row>
    <row r="59" spans="1:25" ht="14.15" hidden="1" customHeight="1">
      <c r="A59" s="22">
        <v>38385</v>
      </c>
      <c r="B59" s="23">
        <v>2005</v>
      </c>
      <c r="C59" s="24">
        <v>1236576.1000000001</v>
      </c>
      <c r="D59" s="25">
        <v>2647642.65</v>
      </c>
      <c r="E59" s="25">
        <v>2088024.8</v>
      </c>
      <c r="F59" s="25">
        <v>11342582.5</v>
      </c>
      <c r="G59" s="25">
        <v>5557.7500000009313</v>
      </c>
      <c r="H59" s="26">
        <v>17320383.800000001</v>
      </c>
      <c r="I59" s="25">
        <v>14081961.949999999</v>
      </c>
      <c r="J59" s="27">
        <v>3238421.85</v>
      </c>
      <c r="K59" s="1112"/>
      <c r="L59" s="1112"/>
      <c r="M59" s="1112"/>
      <c r="N59" s="1112"/>
      <c r="O59" s="1112"/>
      <c r="P59" s="1112"/>
      <c r="Q59" s="1112"/>
      <c r="R59" s="1112"/>
      <c r="S59" s="1112"/>
      <c r="T59" s="1112"/>
      <c r="U59" s="1112"/>
      <c r="V59" s="1112"/>
      <c r="W59" s="1112"/>
      <c r="X59" s="1112"/>
      <c r="Y59" s="1112"/>
    </row>
    <row r="60" spans="1:25" ht="14.15" hidden="1" customHeight="1">
      <c r="A60" s="22">
        <v>38417</v>
      </c>
      <c r="B60" s="23">
        <v>2005</v>
      </c>
      <c r="C60" s="24">
        <v>1230951.47</v>
      </c>
      <c r="D60" s="25">
        <v>2644583.14</v>
      </c>
      <c r="E60" s="25">
        <v>2108556.71</v>
      </c>
      <c r="F60" s="25">
        <v>11440901.039999999</v>
      </c>
      <c r="G60" s="25">
        <v>5552.0199999997858</v>
      </c>
      <c r="H60" s="26">
        <v>17430544.379999999</v>
      </c>
      <c r="I60" s="25">
        <v>14175986.359999999</v>
      </c>
      <c r="J60" s="27">
        <v>3254558.02</v>
      </c>
      <c r="K60" s="1112"/>
      <c r="L60" s="1112"/>
      <c r="M60" s="1112"/>
      <c r="N60" s="1112"/>
      <c r="O60" s="1112"/>
      <c r="P60" s="1112"/>
      <c r="Q60" s="1112"/>
      <c r="R60" s="1112"/>
      <c r="S60" s="1112"/>
      <c r="T60" s="1112"/>
      <c r="U60" s="1112"/>
      <c r="V60" s="1112"/>
      <c r="W60" s="1112"/>
      <c r="X60" s="1112"/>
      <c r="Y60" s="1112"/>
    </row>
    <row r="61" spans="1:25" ht="14.15" customHeight="1">
      <c r="A61" s="22">
        <v>38449</v>
      </c>
      <c r="B61" s="23">
        <v>2005</v>
      </c>
      <c r="C61" s="24">
        <v>1234007.6299999999</v>
      </c>
      <c r="D61" s="25">
        <v>2643544.7200000002</v>
      </c>
      <c r="E61" s="25">
        <v>2142392.13</v>
      </c>
      <c r="F61" s="25">
        <v>11549972.59</v>
      </c>
      <c r="G61" s="25">
        <v>5545.9399999980815</v>
      </c>
      <c r="H61" s="26">
        <v>17575463.009999998</v>
      </c>
      <c r="I61" s="25">
        <v>14301500.43</v>
      </c>
      <c r="J61" s="27">
        <v>3273962.58</v>
      </c>
      <c r="K61" s="1112"/>
      <c r="L61" s="1112"/>
      <c r="M61" s="1112"/>
      <c r="N61" s="1112"/>
      <c r="O61" s="1112"/>
      <c r="P61" s="1112"/>
      <c r="Q61" s="1112"/>
      <c r="R61" s="1112"/>
      <c r="S61" s="1112"/>
      <c r="T61" s="1112"/>
      <c r="U61" s="1112"/>
      <c r="V61" s="1112"/>
      <c r="W61" s="1112"/>
      <c r="X61" s="1112"/>
      <c r="Y61" s="1112"/>
    </row>
    <row r="62" spans="1:25" ht="14.15" hidden="1" customHeight="1">
      <c r="A62" s="22">
        <v>38481</v>
      </c>
      <c r="B62" s="23">
        <v>2005</v>
      </c>
      <c r="C62" s="24">
        <v>1244694.31</v>
      </c>
      <c r="D62" s="25">
        <v>2650814.36</v>
      </c>
      <c r="E62" s="25">
        <v>2176221.31</v>
      </c>
      <c r="F62" s="25">
        <v>11712377.68</v>
      </c>
      <c r="G62" s="25">
        <v>5547.8799999994226</v>
      </c>
      <c r="H62" s="26">
        <v>17789655.539999999</v>
      </c>
      <c r="I62" s="25">
        <v>14491029.6</v>
      </c>
      <c r="J62" s="27">
        <v>3298625.94</v>
      </c>
      <c r="K62" s="1112"/>
      <c r="L62" s="1112"/>
      <c r="M62" s="1112"/>
      <c r="N62" s="1112"/>
      <c r="O62" s="1112"/>
      <c r="P62" s="1112"/>
      <c r="Q62" s="1112"/>
      <c r="R62" s="1112"/>
      <c r="S62" s="1112"/>
      <c r="T62" s="1112"/>
      <c r="U62" s="1112"/>
      <c r="V62" s="1112"/>
      <c r="W62" s="1112"/>
      <c r="X62" s="1112"/>
      <c r="Y62" s="1112"/>
    </row>
    <row r="63" spans="1:25" ht="14.15" hidden="1" customHeight="1">
      <c r="A63" s="22">
        <v>38513</v>
      </c>
      <c r="B63" s="23">
        <v>2005</v>
      </c>
      <c r="C63" s="24">
        <v>1259140.95</v>
      </c>
      <c r="D63" s="25">
        <v>2666548.86</v>
      </c>
      <c r="E63" s="25">
        <v>2220053.59</v>
      </c>
      <c r="F63" s="25">
        <v>11868864</v>
      </c>
      <c r="G63" s="25">
        <v>5150.7099999997299</v>
      </c>
      <c r="H63" s="26">
        <v>18019758.109999999</v>
      </c>
      <c r="I63" s="25">
        <v>14694527.58</v>
      </c>
      <c r="J63" s="27">
        <v>3325230.53</v>
      </c>
      <c r="K63" s="1112"/>
      <c r="L63" s="1112"/>
      <c r="M63" s="1112"/>
      <c r="N63" s="1112"/>
      <c r="O63" s="1112"/>
      <c r="P63" s="1112"/>
      <c r="Q63" s="1112"/>
      <c r="R63" s="1112"/>
      <c r="S63" s="1112"/>
      <c r="T63" s="1112"/>
      <c r="U63" s="1112"/>
      <c r="V63" s="1112"/>
      <c r="W63" s="1112"/>
      <c r="X63" s="1112"/>
      <c r="Y63" s="1112"/>
    </row>
    <row r="64" spans="1:25" ht="14.15" hidden="1" customHeight="1">
      <c r="A64" s="22">
        <v>38545</v>
      </c>
      <c r="B64" s="23">
        <v>2005</v>
      </c>
      <c r="C64" s="24">
        <v>1261475.43</v>
      </c>
      <c r="D64" s="25">
        <v>2680174.4700000002</v>
      </c>
      <c r="E64" s="25">
        <v>2245256.34</v>
      </c>
      <c r="F64" s="25">
        <v>12068579.91</v>
      </c>
      <c r="G64" s="25">
        <v>4907.9200000001583</v>
      </c>
      <c r="H64" s="26">
        <v>18260394.07</v>
      </c>
      <c r="I64" s="25">
        <v>14915247.960000001</v>
      </c>
      <c r="J64" s="27">
        <v>3345146.11</v>
      </c>
      <c r="K64" s="1112"/>
      <c r="L64" s="1112"/>
      <c r="M64" s="1112"/>
      <c r="N64" s="1112"/>
      <c r="O64" s="1112"/>
      <c r="P64" s="1112"/>
      <c r="Q64" s="1112"/>
      <c r="R64" s="1112"/>
      <c r="S64" s="1112"/>
      <c r="T64" s="1112"/>
      <c r="U64" s="1112"/>
      <c r="V64" s="1112"/>
      <c r="W64" s="1112"/>
      <c r="X64" s="1112"/>
      <c r="Y64" s="1112"/>
    </row>
    <row r="65" spans="1:25" ht="14.15" hidden="1" customHeight="1">
      <c r="A65" s="22">
        <v>38577</v>
      </c>
      <c r="B65" s="23">
        <v>2005</v>
      </c>
      <c r="C65" s="24">
        <v>1248897.5</v>
      </c>
      <c r="D65" s="25">
        <v>2640500.6800000002</v>
      </c>
      <c r="E65" s="25">
        <v>2209900.5</v>
      </c>
      <c r="F65" s="25">
        <v>12064270.4</v>
      </c>
      <c r="G65" s="25">
        <v>4743.5099999955855</v>
      </c>
      <c r="H65" s="26">
        <v>18168312.589999996</v>
      </c>
      <c r="I65" s="25">
        <v>14811433.789999999</v>
      </c>
      <c r="J65" s="27">
        <v>3356878.8</v>
      </c>
      <c r="K65" s="1112"/>
      <c r="L65" s="1112"/>
      <c r="M65" s="1112"/>
      <c r="N65" s="1112"/>
      <c r="O65" s="1112"/>
      <c r="P65" s="1112"/>
      <c r="Q65" s="1112"/>
      <c r="R65" s="1112"/>
      <c r="S65" s="1112"/>
      <c r="T65" s="1112"/>
      <c r="U65" s="1112"/>
      <c r="V65" s="1112"/>
      <c r="W65" s="1112"/>
      <c r="X65" s="1112"/>
      <c r="Y65" s="1112"/>
    </row>
    <row r="66" spans="1:25" ht="14.15" hidden="1" customHeight="1">
      <c r="A66" s="22">
        <v>38609</v>
      </c>
      <c r="B66" s="23">
        <v>2005</v>
      </c>
      <c r="C66" s="24">
        <v>1239644.8999999999</v>
      </c>
      <c r="D66" s="25">
        <v>2655650.36</v>
      </c>
      <c r="E66" s="25">
        <v>2245067.2200000002</v>
      </c>
      <c r="F66" s="25">
        <v>12052148.310000001</v>
      </c>
      <c r="G66" s="25">
        <v>4428.7499999948777</v>
      </c>
      <c r="H66" s="26">
        <v>18196939.539999995</v>
      </c>
      <c r="I66" s="25">
        <v>14829351.609999999</v>
      </c>
      <c r="J66" s="27">
        <v>3367587.93</v>
      </c>
      <c r="K66" s="1112"/>
      <c r="L66" s="1112"/>
      <c r="M66" s="1112"/>
      <c r="N66" s="1112"/>
      <c r="O66" s="1112"/>
      <c r="P66" s="1112"/>
      <c r="Q66" s="1112"/>
      <c r="R66" s="1112"/>
      <c r="S66" s="1112"/>
      <c r="T66" s="1112"/>
      <c r="U66" s="1112"/>
      <c r="V66" s="1112"/>
      <c r="W66" s="1112"/>
      <c r="X66" s="1112"/>
      <c r="Y66" s="1112"/>
    </row>
    <row r="67" spans="1:25" ht="14.15" hidden="1" customHeight="1">
      <c r="A67" s="22">
        <v>38641</v>
      </c>
      <c r="B67" s="23">
        <v>2005</v>
      </c>
      <c r="C67" s="24">
        <v>1244062.05</v>
      </c>
      <c r="D67" s="25">
        <v>2658923.0499999998</v>
      </c>
      <c r="E67" s="25">
        <v>2287957.2999999998</v>
      </c>
      <c r="F67" s="25">
        <v>12099636.6</v>
      </c>
      <c r="G67" s="25">
        <v>4234.4000000029337</v>
      </c>
      <c r="H67" s="26">
        <v>18294813.400000002</v>
      </c>
      <c r="I67" s="25">
        <v>14916828.75</v>
      </c>
      <c r="J67" s="27">
        <v>3377984.65</v>
      </c>
      <c r="K67" s="1112"/>
      <c r="L67" s="1112"/>
      <c r="M67" s="1112"/>
      <c r="N67" s="1112"/>
      <c r="O67" s="1112"/>
      <c r="P67" s="1112"/>
      <c r="Q67" s="1112"/>
      <c r="R67" s="1112"/>
      <c r="S67" s="1112"/>
      <c r="T67" s="1112"/>
      <c r="U67" s="1112"/>
      <c r="V67" s="1112"/>
      <c r="W67" s="1112"/>
      <c r="X67" s="1112"/>
      <c r="Y67" s="1112"/>
    </row>
    <row r="68" spans="1:25" ht="14.15" hidden="1" customHeight="1">
      <c r="A68" s="22">
        <v>38673</v>
      </c>
      <c r="B68" s="23">
        <v>2005</v>
      </c>
      <c r="C68" s="24">
        <v>1242872.1399999999</v>
      </c>
      <c r="D68" s="25">
        <v>2658213.14</v>
      </c>
      <c r="E68" s="25">
        <v>2310763.66</v>
      </c>
      <c r="F68" s="25">
        <v>12114490.09</v>
      </c>
      <c r="G68" s="25">
        <v>4090.7800000023562</v>
      </c>
      <c r="H68" s="26">
        <v>18330429.810000002</v>
      </c>
      <c r="I68" s="25">
        <v>14944602.83</v>
      </c>
      <c r="J68" s="27">
        <v>3385826.98</v>
      </c>
      <c r="K68" s="1112"/>
      <c r="L68" s="1112"/>
      <c r="M68" s="1112"/>
      <c r="N68" s="1112"/>
      <c r="O68" s="1112"/>
      <c r="P68" s="1112"/>
      <c r="Q68" s="1112"/>
      <c r="R68" s="1112"/>
      <c r="S68" s="1112"/>
      <c r="T68" s="1112"/>
      <c r="U68" s="1112"/>
      <c r="V68" s="1112"/>
      <c r="W68" s="1112"/>
      <c r="X68" s="1112"/>
      <c r="Y68" s="1112"/>
    </row>
    <row r="69" spans="1:25" ht="14.15" hidden="1" customHeight="1">
      <c r="A69" s="22">
        <v>38705</v>
      </c>
      <c r="B69" s="23">
        <v>2005</v>
      </c>
      <c r="C69" s="24">
        <v>1243103.05</v>
      </c>
      <c r="D69" s="25">
        <v>2640731.7000000002</v>
      </c>
      <c r="E69" s="25">
        <v>2268297.2000000002</v>
      </c>
      <c r="F69" s="25">
        <v>12160188.75</v>
      </c>
      <c r="G69" s="25">
        <v>4002.2499999988358</v>
      </c>
      <c r="H69" s="26">
        <v>18316322.949999999</v>
      </c>
      <c r="I69" s="25">
        <v>14925476.85</v>
      </c>
      <c r="J69" s="27">
        <v>3390846.1</v>
      </c>
      <c r="K69" s="1112"/>
      <c r="L69" s="1112"/>
      <c r="M69" s="1112"/>
      <c r="N69" s="1112"/>
      <c r="O69" s="1112"/>
      <c r="P69" s="1112"/>
      <c r="Q69" s="1112"/>
      <c r="R69" s="1112"/>
      <c r="S69" s="1112"/>
      <c r="T69" s="1112"/>
      <c r="U69" s="1112"/>
      <c r="V69" s="1112"/>
      <c r="W69" s="1112"/>
      <c r="X69" s="1112"/>
      <c r="Y69" s="1112"/>
    </row>
    <row r="70" spans="1:25" ht="14.15" hidden="1" customHeight="1">
      <c r="A70" s="33">
        <v>2006</v>
      </c>
      <c r="B70" s="23">
        <v>2006</v>
      </c>
      <c r="C70" s="24"/>
      <c r="D70" s="25"/>
      <c r="E70" s="25"/>
      <c r="F70" s="25"/>
      <c r="G70" s="25"/>
      <c r="H70" s="26"/>
      <c r="I70" s="25"/>
      <c r="J70" s="27"/>
      <c r="K70" s="1112"/>
      <c r="L70" s="1112"/>
      <c r="M70" s="1112"/>
      <c r="N70" s="1112"/>
      <c r="O70" s="1112"/>
      <c r="P70" s="1112"/>
      <c r="Q70" s="1112"/>
      <c r="R70" s="1112"/>
      <c r="S70" s="1112"/>
      <c r="T70" s="1112"/>
      <c r="U70" s="1112"/>
      <c r="V70" s="1112"/>
      <c r="W70" s="1112"/>
      <c r="X70" s="1112"/>
      <c r="Y70" s="1112"/>
    </row>
    <row r="71" spans="1:25" ht="14.15" hidden="1" customHeight="1">
      <c r="A71" s="22">
        <v>38718</v>
      </c>
      <c r="B71" s="23">
        <v>2006</v>
      </c>
      <c r="C71" s="24">
        <v>1235164.8500000001</v>
      </c>
      <c r="D71" s="25">
        <v>2622278.38</v>
      </c>
      <c r="E71" s="25">
        <v>2252926.38</v>
      </c>
      <c r="F71" s="25">
        <v>12040878.039999999</v>
      </c>
      <c r="G71" s="25">
        <v>3712.6400000001304</v>
      </c>
      <c r="H71" s="26">
        <v>18154960.289999999</v>
      </c>
      <c r="I71" s="25">
        <v>14769091.689999999</v>
      </c>
      <c r="J71" s="27">
        <v>3385868.6</v>
      </c>
      <c r="K71" s="1112"/>
      <c r="L71" s="1112"/>
      <c r="M71" s="1112"/>
      <c r="N71" s="1112"/>
      <c r="O71" s="1112"/>
      <c r="P71" s="1112"/>
      <c r="Q71" s="1112"/>
      <c r="R71" s="1112"/>
      <c r="S71" s="1112"/>
      <c r="T71" s="1112"/>
      <c r="U71" s="1112"/>
      <c r="V71" s="1112"/>
      <c r="W71" s="1112"/>
      <c r="X71" s="1112"/>
      <c r="Y71" s="1112"/>
    </row>
    <row r="72" spans="1:25" ht="14.15" hidden="1" customHeight="1">
      <c r="A72" s="22">
        <v>38750</v>
      </c>
      <c r="B72" s="23">
        <v>2006</v>
      </c>
      <c r="C72" s="24">
        <v>1228152.3500000001</v>
      </c>
      <c r="D72" s="25">
        <v>2636026.65</v>
      </c>
      <c r="E72" s="25">
        <v>2316073.5</v>
      </c>
      <c r="F72" s="25">
        <v>12103236.9</v>
      </c>
      <c r="G72" s="25">
        <v>3407.3499999996275</v>
      </c>
      <c r="H72" s="26">
        <v>18286896.75</v>
      </c>
      <c r="I72" s="25">
        <v>14894475.300000001</v>
      </c>
      <c r="J72" s="27">
        <v>3392421.45</v>
      </c>
      <c r="K72" s="1112"/>
      <c r="L72" s="1112"/>
      <c r="M72" s="1112"/>
      <c r="N72" s="1112"/>
      <c r="O72" s="1112"/>
      <c r="P72" s="1112"/>
      <c r="Q72" s="1112"/>
      <c r="R72" s="1112"/>
      <c r="S72" s="1112"/>
      <c r="T72" s="1112"/>
      <c r="U72" s="1112"/>
      <c r="V72" s="1112"/>
      <c r="W72" s="1112"/>
      <c r="X72" s="1112"/>
      <c r="Y72" s="1112"/>
    </row>
    <row r="73" spans="1:25" ht="14.15" hidden="1" customHeight="1">
      <c r="A73" s="22">
        <v>38782</v>
      </c>
      <c r="B73" s="23">
        <v>2006</v>
      </c>
      <c r="C73" s="24">
        <v>1221917.04</v>
      </c>
      <c r="D73" s="25">
        <v>2642175.91</v>
      </c>
      <c r="E73" s="25">
        <v>2350501.21</v>
      </c>
      <c r="F73" s="25">
        <v>12199500.91</v>
      </c>
      <c r="G73" s="25">
        <v>1331.9799999967217</v>
      </c>
      <c r="H73" s="26">
        <v>18415427.049999997</v>
      </c>
      <c r="I73" s="25">
        <v>15011215.550000001</v>
      </c>
      <c r="J73" s="27">
        <v>3404211.5</v>
      </c>
      <c r="K73" s="1112"/>
      <c r="L73" s="1112"/>
      <c r="M73" s="1112"/>
      <c r="N73" s="1112"/>
      <c r="O73" s="1112"/>
      <c r="P73" s="1112"/>
      <c r="Q73" s="1112"/>
      <c r="R73" s="1112"/>
      <c r="S73" s="1112"/>
      <c r="T73" s="1112"/>
      <c r="U73" s="1112"/>
      <c r="V73" s="1112"/>
      <c r="W73" s="1112"/>
      <c r="X73" s="1112"/>
      <c r="Y73" s="1112"/>
    </row>
    <row r="74" spans="1:25" ht="14.15" customHeight="1">
      <c r="A74" s="22">
        <v>38814</v>
      </c>
      <c r="B74" s="23">
        <v>2006</v>
      </c>
      <c r="C74" s="24">
        <v>1219229.27</v>
      </c>
      <c r="D74" s="25">
        <v>2641979.7200000002</v>
      </c>
      <c r="E74" s="25">
        <v>2367635.5499999998</v>
      </c>
      <c r="F74" s="25">
        <v>12310972.5</v>
      </c>
      <c r="G74" s="25">
        <v>491.80999999772757</v>
      </c>
      <c r="H74" s="26">
        <v>18540308.849999998</v>
      </c>
      <c r="I74" s="25">
        <v>15122932.98</v>
      </c>
      <c r="J74" s="27">
        <v>3417375.87</v>
      </c>
      <c r="K74" s="1112"/>
      <c r="L74" s="1112"/>
      <c r="M74" s="1112"/>
      <c r="N74" s="1112"/>
      <c r="O74" s="1112"/>
      <c r="P74" s="1112"/>
      <c r="Q74" s="1112"/>
      <c r="R74" s="1112"/>
      <c r="S74" s="1112"/>
      <c r="T74" s="1112"/>
      <c r="U74" s="1112"/>
      <c r="V74" s="1112"/>
      <c r="W74" s="1112"/>
      <c r="X74" s="1112"/>
      <c r="Y74" s="1112"/>
    </row>
    <row r="75" spans="1:25" ht="14.15" hidden="1" customHeight="1">
      <c r="A75" s="22">
        <v>38846</v>
      </c>
      <c r="B75" s="23">
        <v>2006</v>
      </c>
      <c r="C75" s="24">
        <v>1218397.0900000001</v>
      </c>
      <c r="D75" s="25">
        <v>2652128.04</v>
      </c>
      <c r="E75" s="25">
        <v>2395308.86</v>
      </c>
      <c r="F75" s="25">
        <v>12430512.949999999</v>
      </c>
      <c r="G75" s="25">
        <v>179.34999999613501</v>
      </c>
      <c r="H75" s="26">
        <v>18696526.289999995</v>
      </c>
      <c r="I75" s="25">
        <v>15265453.35</v>
      </c>
      <c r="J75" s="27">
        <v>3431072.94</v>
      </c>
      <c r="K75" s="1112"/>
      <c r="L75" s="1112"/>
      <c r="M75" s="1112"/>
      <c r="N75" s="1112"/>
      <c r="O75" s="1112"/>
      <c r="P75" s="1112"/>
      <c r="Q75" s="1112"/>
      <c r="R75" s="1112"/>
      <c r="S75" s="1112"/>
      <c r="T75" s="1112"/>
      <c r="U75" s="1112"/>
      <c r="V75" s="1112"/>
      <c r="W75" s="1112"/>
      <c r="X75" s="1112"/>
      <c r="Y75" s="1112"/>
    </row>
    <row r="76" spans="1:25" ht="14.15" hidden="1" customHeight="1">
      <c r="A76" s="22">
        <v>38878</v>
      </c>
      <c r="B76" s="23">
        <v>2006</v>
      </c>
      <c r="C76" s="24">
        <v>1210921.5900000001</v>
      </c>
      <c r="D76" s="25">
        <v>2663619.63</v>
      </c>
      <c r="E76" s="25">
        <v>2418575.4</v>
      </c>
      <c r="F76" s="25">
        <v>12514419.4</v>
      </c>
      <c r="G76" s="25">
        <v>134.34999999334104</v>
      </c>
      <c r="H76" s="26">
        <v>18807670.369999994</v>
      </c>
      <c r="I76" s="25">
        <v>15368628.300000001</v>
      </c>
      <c r="J76" s="27">
        <v>3439042.07</v>
      </c>
      <c r="K76" s="1112"/>
      <c r="L76" s="1112"/>
      <c r="M76" s="1112"/>
      <c r="N76" s="1112"/>
      <c r="O76" s="1112"/>
      <c r="P76" s="1112"/>
      <c r="Q76" s="1112"/>
      <c r="R76" s="1112"/>
      <c r="S76" s="1112"/>
      <c r="T76" s="1112"/>
      <c r="U76" s="1112"/>
      <c r="V76" s="1112"/>
      <c r="W76" s="1112"/>
      <c r="X76" s="1112"/>
      <c r="Y76" s="1112"/>
    </row>
    <row r="77" spans="1:25" ht="14.15" hidden="1" customHeight="1">
      <c r="A77" s="22">
        <v>38910</v>
      </c>
      <c r="B77" s="23">
        <v>2006</v>
      </c>
      <c r="C77" s="24">
        <v>1197317.47</v>
      </c>
      <c r="D77" s="25">
        <v>2675679.4700000002</v>
      </c>
      <c r="E77" s="25">
        <v>2430698.7999999998</v>
      </c>
      <c r="F77" s="25">
        <v>12641127</v>
      </c>
      <c r="G77" s="25">
        <v>133.5999999998603</v>
      </c>
      <c r="H77" s="26">
        <v>18944956.34</v>
      </c>
      <c r="I77" s="25">
        <v>15505214.07</v>
      </c>
      <c r="J77" s="27">
        <v>3439742.27</v>
      </c>
      <c r="K77" s="1112"/>
      <c r="L77" s="1112"/>
      <c r="M77" s="1112"/>
      <c r="N77" s="1112"/>
      <c r="O77" s="1112"/>
      <c r="P77" s="1112"/>
      <c r="Q77" s="1112"/>
      <c r="R77" s="1112"/>
      <c r="S77" s="1112"/>
      <c r="T77" s="1112"/>
      <c r="U77" s="1112"/>
      <c r="V77" s="1112"/>
      <c r="W77" s="1112"/>
      <c r="X77" s="1112"/>
      <c r="Y77" s="1112"/>
    </row>
    <row r="78" spans="1:25" ht="14.15" hidden="1" customHeight="1">
      <c r="A78" s="22">
        <v>38942</v>
      </c>
      <c r="B78" s="23">
        <v>2006</v>
      </c>
      <c r="C78" s="24">
        <v>1186204.72</v>
      </c>
      <c r="D78" s="25">
        <v>2636006.1800000002</v>
      </c>
      <c r="E78" s="25">
        <v>2371446.63</v>
      </c>
      <c r="F78" s="25">
        <v>12566756.09</v>
      </c>
      <c r="G78" s="25">
        <v>132.97999999416061</v>
      </c>
      <c r="H78" s="26">
        <v>18760546.599999994</v>
      </c>
      <c r="I78" s="25">
        <v>15326871.029999999</v>
      </c>
      <c r="J78" s="27">
        <v>3433675.57</v>
      </c>
      <c r="K78" s="1112"/>
      <c r="L78" s="1112"/>
      <c r="M78" s="1112"/>
      <c r="N78" s="1112"/>
      <c r="O78" s="1112"/>
      <c r="P78" s="1112"/>
      <c r="Q78" s="1112"/>
      <c r="R78" s="1112"/>
      <c r="S78" s="1112"/>
      <c r="T78" s="1112"/>
      <c r="U78" s="1112"/>
      <c r="V78" s="1112"/>
      <c r="W78" s="1112"/>
      <c r="X78" s="1112"/>
      <c r="Y78" s="1112"/>
    </row>
    <row r="79" spans="1:25" ht="14.15" hidden="1" customHeight="1">
      <c r="A79" s="22">
        <v>38974</v>
      </c>
      <c r="B79" s="23">
        <v>2006</v>
      </c>
      <c r="C79" s="24">
        <v>1185956.3799999999</v>
      </c>
      <c r="D79" s="25">
        <v>2649496.7599999998</v>
      </c>
      <c r="E79" s="25">
        <v>2402531.14</v>
      </c>
      <c r="F79" s="25">
        <v>12538981.09</v>
      </c>
      <c r="G79" s="25">
        <v>131.73999999603257</v>
      </c>
      <c r="H79" s="26">
        <v>18777097.109999996</v>
      </c>
      <c r="I79" s="25">
        <v>15345178.220000001</v>
      </c>
      <c r="J79" s="27">
        <v>3431918.89</v>
      </c>
      <c r="K79" s="1112"/>
      <c r="L79" s="1112"/>
      <c r="M79" s="1112"/>
      <c r="N79" s="1112"/>
      <c r="O79" s="1112"/>
      <c r="P79" s="1112"/>
      <c r="Q79" s="1112"/>
      <c r="R79" s="1112"/>
      <c r="S79" s="1112"/>
      <c r="T79" s="1112"/>
      <c r="U79" s="1112"/>
      <c r="V79" s="1112"/>
      <c r="W79" s="1112"/>
      <c r="X79" s="1112"/>
      <c r="Y79" s="1112"/>
    </row>
    <row r="80" spans="1:25" ht="14.15" hidden="1" customHeight="1">
      <c r="A80" s="22">
        <v>39006</v>
      </c>
      <c r="B80" s="23">
        <v>2006</v>
      </c>
      <c r="C80" s="24">
        <v>1191658.04</v>
      </c>
      <c r="D80" s="25">
        <v>2655649.9</v>
      </c>
      <c r="E80" s="25">
        <v>2438983.71</v>
      </c>
      <c r="F80" s="25">
        <v>12579937.380000001</v>
      </c>
      <c r="G80" s="25">
        <v>129.9800000009127</v>
      </c>
      <c r="H80" s="26">
        <v>18866359.010000002</v>
      </c>
      <c r="I80" s="25">
        <v>15431560.98</v>
      </c>
      <c r="J80" s="27">
        <v>3434798.03</v>
      </c>
      <c r="K80" s="1112"/>
      <c r="L80" s="1112"/>
      <c r="M80" s="1112"/>
      <c r="N80" s="1112"/>
      <c r="O80" s="1112"/>
      <c r="P80" s="1112"/>
      <c r="Q80" s="1112"/>
      <c r="R80" s="1112"/>
      <c r="S80" s="1112"/>
      <c r="T80" s="1112"/>
      <c r="U80" s="1112"/>
      <c r="V80" s="1112"/>
      <c r="W80" s="1112"/>
      <c r="X80" s="1112"/>
      <c r="Y80" s="1112"/>
    </row>
    <row r="81" spans="1:25" ht="14.15" hidden="1" customHeight="1">
      <c r="A81" s="22">
        <v>39038</v>
      </c>
      <c r="B81" s="23">
        <v>2006</v>
      </c>
      <c r="C81" s="24">
        <v>1192862.8500000001</v>
      </c>
      <c r="D81" s="25">
        <v>2662589.14</v>
      </c>
      <c r="E81" s="25">
        <v>2459827.09</v>
      </c>
      <c r="F81" s="25">
        <v>12607414.279999999</v>
      </c>
      <c r="G81" s="25">
        <v>128.98000000044703</v>
      </c>
      <c r="H81" s="26">
        <v>18922822.34</v>
      </c>
      <c r="I81" s="25">
        <v>15487466.49</v>
      </c>
      <c r="J81" s="27">
        <v>3435355.85</v>
      </c>
      <c r="K81" s="1112"/>
      <c r="L81" s="1112"/>
      <c r="M81" s="1112"/>
      <c r="N81" s="1112"/>
      <c r="O81" s="1112"/>
      <c r="P81" s="1112"/>
      <c r="Q81" s="1112"/>
      <c r="R81" s="1112"/>
      <c r="S81" s="1112"/>
      <c r="T81" s="1112"/>
      <c r="U81" s="1112"/>
      <c r="V81" s="1112"/>
      <c r="W81" s="1112"/>
      <c r="X81" s="1112"/>
      <c r="Y81" s="1112"/>
    </row>
    <row r="82" spans="1:25" ht="14.15" hidden="1" customHeight="1">
      <c r="A82" s="22">
        <v>39070</v>
      </c>
      <c r="B82" s="23">
        <v>2006</v>
      </c>
      <c r="C82" s="24">
        <v>1201771.1100000001</v>
      </c>
      <c r="D82" s="25">
        <v>2653278.88</v>
      </c>
      <c r="E82" s="25">
        <v>2421559.94</v>
      </c>
      <c r="F82" s="25">
        <v>12649258.83</v>
      </c>
      <c r="G82" s="25">
        <v>127.02999999909662</v>
      </c>
      <c r="H82" s="26">
        <v>18925995.789999999</v>
      </c>
      <c r="I82" s="25">
        <v>15488655.59</v>
      </c>
      <c r="J82" s="27">
        <v>3437340.2</v>
      </c>
      <c r="K82" s="1112"/>
      <c r="L82" s="1112"/>
      <c r="M82" s="1112"/>
      <c r="N82" s="1112"/>
      <c r="O82" s="1112"/>
      <c r="P82" s="1112"/>
      <c r="Q82" s="1112"/>
      <c r="R82" s="1112"/>
      <c r="S82" s="1112"/>
      <c r="T82" s="1112"/>
      <c r="U82" s="1112"/>
      <c r="V82" s="1112"/>
      <c r="W82" s="1112"/>
      <c r="X82" s="1112"/>
      <c r="Y82" s="1112"/>
    </row>
    <row r="83" spans="1:25" ht="14.15" hidden="1" customHeight="1">
      <c r="A83" s="33">
        <v>2007</v>
      </c>
      <c r="B83" s="23">
        <v>2007</v>
      </c>
      <c r="C83" s="24"/>
      <c r="D83" s="25"/>
      <c r="E83" s="25"/>
      <c r="F83" s="25"/>
      <c r="G83" s="25"/>
      <c r="H83" s="26"/>
      <c r="I83" s="25"/>
      <c r="J83" s="27"/>
      <c r="K83" s="1112"/>
      <c r="L83" s="1112"/>
      <c r="M83" s="1112"/>
      <c r="N83" s="1112"/>
      <c r="O83" s="1112"/>
      <c r="P83" s="1112"/>
      <c r="Q83" s="1112"/>
      <c r="R83" s="1112"/>
      <c r="S83" s="1112"/>
      <c r="T83" s="1112"/>
      <c r="U83" s="1112"/>
      <c r="V83" s="1112"/>
      <c r="W83" s="1112"/>
      <c r="X83" s="1112"/>
      <c r="Y83" s="1112"/>
    </row>
    <row r="84" spans="1:25" ht="14.15" hidden="1" customHeight="1">
      <c r="A84" s="22">
        <v>39083</v>
      </c>
      <c r="B84" s="23">
        <v>2007</v>
      </c>
      <c r="C84" s="24">
        <v>1202429.72</v>
      </c>
      <c r="D84" s="25">
        <v>2644572.27</v>
      </c>
      <c r="E84" s="25">
        <v>2411367.27</v>
      </c>
      <c r="F84" s="25">
        <v>12520102.5</v>
      </c>
      <c r="G84" s="25">
        <v>125.09999999566899</v>
      </c>
      <c r="H84" s="26">
        <v>18778596.859999996</v>
      </c>
      <c r="I84" s="25">
        <v>15346386.380000001</v>
      </c>
      <c r="J84" s="27">
        <v>3432210.48</v>
      </c>
      <c r="K84" s="1112"/>
      <c r="L84" s="1112"/>
      <c r="M84" s="1112"/>
      <c r="N84" s="1112"/>
      <c r="O84" s="1112"/>
      <c r="P84" s="1112"/>
      <c r="Q84" s="1112"/>
      <c r="R84" s="1112"/>
      <c r="S84" s="1112"/>
      <c r="T84" s="1112"/>
      <c r="U84" s="1112"/>
      <c r="V84" s="1112"/>
      <c r="W84" s="1112"/>
      <c r="X84" s="1112"/>
      <c r="Y84" s="1112"/>
    </row>
    <row r="85" spans="1:25" ht="14.15" hidden="1" customHeight="1">
      <c r="A85" s="22">
        <v>39115</v>
      </c>
      <c r="B85" s="23">
        <v>2007</v>
      </c>
      <c r="C85" s="24">
        <v>1203475.25</v>
      </c>
      <c r="D85" s="25">
        <v>2688532.5</v>
      </c>
      <c r="E85" s="25">
        <v>2449412.25</v>
      </c>
      <c r="F85" s="25">
        <v>12574460.85</v>
      </c>
      <c r="G85" s="25">
        <v>116.49999999813735</v>
      </c>
      <c r="H85" s="26">
        <v>18915997.349999998</v>
      </c>
      <c r="I85" s="25">
        <v>15475783.199999999</v>
      </c>
      <c r="J85" s="27">
        <v>3440214.15</v>
      </c>
      <c r="K85" s="1112"/>
      <c r="L85" s="1112"/>
      <c r="M85" s="1112"/>
      <c r="N85" s="1112"/>
      <c r="O85" s="1112"/>
      <c r="P85" s="1112"/>
      <c r="Q85" s="1112"/>
      <c r="R85" s="1112"/>
      <c r="S85" s="1112"/>
      <c r="T85" s="1112"/>
      <c r="U85" s="1112"/>
      <c r="V85" s="1112"/>
      <c r="W85" s="1112"/>
      <c r="X85" s="1112"/>
      <c r="Y85" s="1112"/>
    </row>
    <row r="86" spans="1:25" ht="14.15" hidden="1" customHeight="1">
      <c r="A86" s="22">
        <v>39147</v>
      </c>
      <c r="B86" s="23">
        <v>2007</v>
      </c>
      <c r="C86" s="24">
        <v>1200363.0900000001</v>
      </c>
      <c r="D86" s="25">
        <v>2707021.77</v>
      </c>
      <c r="E86" s="25">
        <v>2483888.59</v>
      </c>
      <c r="F86" s="25">
        <v>12667563.810000001</v>
      </c>
      <c r="G86" s="25">
        <v>114.0099999953527</v>
      </c>
      <c r="H86" s="26">
        <v>19058951.269999996</v>
      </c>
      <c r="I86" s="25">
        <v>15603967.48</v>
      </c>
      <c r="J86" s="27">
        <v>3454983.79</v>
      </c>
      <c r="K86" s="1112"/>
      <c r="L86" s="1112"/>
      <c r="M86" s="1112"/>
      <c r="N86" s="1112"/>
      <c r="O86" s="1112"/>
      <c r="P86" s="1112"/>
      <c r="Q86" s="1112"/>
      <c r="R86" s="1112"/>
      <c r="S86" s="1112"/>
      <c r="T86" s="1112"/>
      <c r="U86" s="1112"/>
      <c r="V86" s="1112"/>
      <c r="W86" s="1112"/>
      <c r="X86" s="1112"/>
      <c r="Y86" s="1112"/>
    </row>
    <row r="87" spans="1:25" ht="14.15" customHeight="1">
      <c r="A87" s="22">
        <v>39179</v>
      </c>
      <c r="B87" s="23">
        <v>2007</v>
      </c>
      <c r="C87" s="24">
        <v>1197765.68</v>
      </c>
      <c r="D87" s="25">
        <v>2708156.31</v>
      </c>
      <c r="E87" s="25">
        <v>2488334.31</v>
      </c>
      <c r="F87" s="25">
        <v>12756845.939999999</v>
      </c>
      <c r="G87" s="25">
        <v>113.76999999466352</v>
      </c>
      <c r="H87" s="26">
        <v>19151216.009999994</v>
      </c>
      <c r="I87" s="25">
        <v>15681703.92</v>
      </c>
      <c r="J87" s="27">
        <v>3469512.09</v>
      </c>
      <c r="K87" s="1112"/>
      <c r="L87" s="1112"/>
      <c r="M87" s="1112"/>
      <c r="N87" s="1112"/>
      <c r="O87" s="1112"/>
      <c r="P87" s="1112"/>
      <c r="Q87" s="1112"/>
      <c r="R87" s="1112"/>
      <c r="S87" s="1112"/>
      <c r="T87" s="1112"/>
      <c r="U87" s="1112"/>
      <c r="V87" s="1112"/>
      <c r="W87" s="1112"/>
      <c r="X87" s="1112"/>
      <c r="Y87" s="1112"/>
    </row>
    <row r="88" spans="1:25" ht="14.15" hidden="1" customHeight="1">
      <c r="A88" s="22">
        <v>39211</v>
      </c>
      <c r="B88" s="23">
        <v>2007</v>
      </c>
      <c r="C88" s="24">
        <v>1200072.5</v>
      </c>
      <c r="D88" s="25">
        <v>2722397.09</v>
      </c>
      <c r="E88" s="25">
        <v>2503781.54</v>
      </c>
      <c r="F88" s="25">
        <v>12876824.68</v>
      </c>
      <c r="G88" s="25">
        <v>112.87999999430031</v>
      </c>
      <c r="H88" s="26">
        <v>19303188.689999994</v>
      </c>
      <c r="I88" s="25">
        <v>15819915.16</v>
      </c>
      <c r="J88" s="27">
        <v>3483273.53</v>
      </c>
      <c r="K88" s="1112"/>
      <c r="L88" s="1112"/>
      <c r="M88" s="1112"/>
      <c r="N88" s="1112"/>
      <c r="O88" s="1112"/>
      <c r="P88" s="1112"/>
      <c r="Q88" s="1112"/>
      <c r="R88" s="1112"/>
      <c r="S88" s="1112"/>
      <c r="T88" s="1112"/>
      <c r="U88" s="1112"/>
      <c r="V88" s="1112"/>
      <c r="W88" s="1112"/>
      <c r="X88" s="1112"/>
      <c r="Y88" s="1112"/>
    </row>
    <row r="89" spans="1:25" ht="14.15" hidden="1" customHeight="1">
      <c r="A89" s="22">
        <v>39243</v>
      </c>
      <c r="B89" s="23">
        <v>2007</v>
      </c>
      <c r="C89" s="24">
        <v>1194636.3799999999</v>
      </c>
      <c r="D89" s="25">
        <v>2734458.23</v>
      </c>
      <c r="E89" s="25">
        <v>2513052.19</v>
      </c>
      <c r="F89" s="25">
        <v>12935519.140000001</v>
      </c>
      <c r="G89" s="25">
        <v>110.36000000033528</v>
      </c>
      <c r="H89" s="26">
        <v>19377776.300000001</v>
      </c>
      <c r="I89" s="25">
        <v>15882996.029999999</v>
      </c>
      <c r="J89" s="27">
        <v>3494780.27</v>
      </c>
      <c r="K89" s="1112"/>
      <c r="L89" s="1112"/>
      <c r="M89" s="1112"/>
      <c r="N89" s="1112"/>
      <c r="O89" s="1112"/>
      <c r="P89" s="1112"/>
      <c r="Q89" s="1112"/>
      <c r="R89" s="1112"/>
      <c r="S89" s="1112"/>
      <c r="T89" s="1112"/>
      <c r="U89" s="1112"/>
      <c r="V89" s="1112"/>
      <c r="W89" s="1112"/>
      <c r="X89" s="1112"/>
      <c r="Y89" s="1112"/>
    </row>
    <row r="90" spans="1:25" ht="14.15" hidden="1" customHeight="1">
      <c r="A90" s="22">
        <v>39275</v>
      </c>
      <c r="B90" s="23">
        <v>2007</v>
      </c>
      <c r="C90" s="24">
        <v>1187735.3600000001</v>
      </c>
      <c r="D90" s="25">
        <v>2744821.31</v>
      </c>
      <c r="E90" s="25">
        <v>2510482.59</v>
      </c>
      <c r="F90" s="25">
        <v>13049901.949999999</v>
      </c>
      <c r="G90" s="25">
        <v>108.9899999962654</v>
      </c>
      <c r="H90" s="26">
        <v>19493050.199999996</v>
      </c>
      <c r="I90" s="25">
        <v>15992558.4</v>
      </c>
      <c r="J90" s="27">
        <v>3500491.8</v>
      </c>
      <c r="K90" s="1112"/>
      <c r="L90" s="1112"/>
      <c r="M90" s="1112"/>
      <c r="N90" s="1112"/>
      <c r="O90" s="1112"/>
      <c r="P90" s="1112"/>
      <c r="Q90" s="1112"/>
      <c r="R90" s="1112"/>
      <c r="S90" s="1112"/>
      <c r="T90" s="1112"/>
      <c r="U90" s="1112"/>
      <c r="V90" s="1112"/>
      <c r="W90" s="1112"/>
      <c r="X90" s="1112"/>
      <c r="Y90" s="1112"/>
    </row>
    <row r="91" spans="1:25" ht="14.15" hidden="1" customHeight="1">
      <c r="A91" s="22">
        <v>39307</v>
      </c>
      <c r="B91" s="23">
        <v>2007</v>
      </c>
      <c r="C91" s="24">
        <v>1179274.68</v>
      </c>
      <c r="D91" s="25">
        <v>2703660.36</v>
      </c>
      <c r="E91" s="25">
        <v>2436255.5</v>
      </c>
      <c r="F91" s="25">
        <v>12966886.359999999</v>
      </c>
      <c r="G91" s="25">
        <v>108.28999999468215</v>
      </c>
      <c r="H91" s="26">
        <v>19286185.189999994</v>
      </c>
      <c r="I91" s="25">
        <v>15788853.57</v>
      </c>
      <c r="J91" s="27">
        <v>3497331.62</v>
      </c>
      <c r="K91" s="1112"/>
      <c r="L91" s="1112"/>
      <c r="M91" s="1112"/>
      <c r="N91" s="1112"/>
      <c r="O91" s="1112"/>
      <c r="P91" s="1112"/>
      <c r="Q91" s="1112"/>
      <c r="R91" s="1112"/>
      <c r="S91" s="1112"/>
      <c r="T91" s="1112"/>
      <c r="U91" s="1112"/>
      <c r="V91" s="1112"/>
      <c r="W91" s="1112"/>
      <c r="X91" s="1112"/>
      <c r="Y91" s="1112"/>
    </row>
    <row r="92" spans="1:25" ht="14.15" hidden="1" customHeight="1">
      <c r="A92" s="22">
        <v>39339</v>
      </c>
      <c r="B92" s="23">
        <v>2007</v>
      </c>
      <c r="C92" s="24">
        <v>1179912.05</v>
      </c>
      <c r="D92" s="25">
        <v>2717711.15</v>
      </c>
      <c r="E92" s="25">
        <v>2455652.9</v>
      </c>
      <c r="F92" s="25">
        <v>12937604.75</v>
      </c>
      <c r="G92" s="25">
        <v>104.50000000162981</v>
      </c>
      <c r="H92" s="26">
        <v>19290985.350000001</v>
      </c>
      <c r="I92" s="25">
        <v>15791028.1</v>
      </c>
      <c r="J92" s="27">
        <v>3499957.25</v>
      </c>
      <c r="K92" s="1112"/>
      <c r="L92" s="1112"/>
      <c r="M92" s="1112"/>
      <c r="N92" s="1112"/>
      <c r="O92" s="1112"/>
      <c r="P92" s="1112"/>
      <c r="Q92" s="1112"/>
      <c r="R92" s="1112"/>
      <c r="S92" s="1112"/>
      <c r="T92" s="1112"/>
      <c r="U92" s="1112"/>
      <c r="V92" s="1112"/>
      <c r="W92" s="1112"/>
      <c r="X92" s="1112"/>
      <c r="Y92" s="1112"/>
    </row>
    <row r="93" spans="1:25" ht="14.15" hidden="1" customHeight="1">
      <c r="A93" s="22">
        <v>39371</v>
      </c>
      <c r="B93" s="23">
        <v>2007</v>
      </c>
      <c r="C93" s="24">
        <v>1188724.3999999999</v>
      </c>
      <c r="D93" s="25">
        <v>2725820.68</v>
      </c>
      <c r="E93" s="25">
        <v>2479766</v>
      </c>
      <c r="F93" s="25">
        <v>12977270.4</v>
      </c>
      <c r="G93" s="25">
        <v>102.01999999210238</v>
      </c>
      <c r="H93" s="26">
        <v>19371683.499999993</v>
      </c>
      <c r="I93" s="25">
        <v>15864912.109999999</v>
      </c>
      <c r="J93" s="27">
        <v>3506771.39</v>
      </c>
      <c r="K93" s="1112"/>
      <c r="L93" s="1112"/>
      <c r="M93" s="1112"/>
      <c r="N93" s="1112"/>
      <c r="O93" s="1112"/>
      <c r="P93" s="1112"/>
      <c r="Q93" s="1112"/>
      <c r="R93" s="1112"/>
      <c r="S93" s="1112"/>
      <c r="T93" s="1112"/>
      <c r="U93" s="1112"/>
      <c r="V93" s="1112"/>
      <c r="W93" s="1112"/>
      <c r="X93" s="1112"/>
      <c r="Y93" s="1112"/>
    </row>
    <row r="94" spans="1:25" ht="14.15" hidden="1" customHeight="1">
      <c r="A94" s="22">
        <v>39403</v>
      </c>
      <c r="B94" s="23">
        <v>2007</v>
      </c>
      <c r="C94" s="24">
        <v>1186097.52</v>
      </c>
      <c r="D94" s="25">
        <v>2728847.52</v>
      </c>
      <c r="E94" s="25">
        <v>2488152.42</v>
      </c>
      <c r="F94" s="25">
        <v>12989959.470000001</v>
      </c>
      <c r="G94" s="25">
        <v>101.980000003241</v>
      </c>
      <c r="H94" s="26">
        <v>19393158.910000004</v>
      </c>
      <c r="I94" s="25">
        <v>15882775.68</v>
      </c>
      <c r="J94" s="27">
        <v>3510383.23</v>
      </c>
      <c r="K94" s="1112"/>
      <c r="L94" s="1112"/>
      <c r="M94" s="1112"/>
      <c r="N94" s="1112"/>
      <c r="O94" s="1112"/>
      <c r="P94" s="1112"/>
      <c r="Q94" s="1112"/>
      <c r="R94" s="1112"/>
      <c r="S94" s="1112"/>
      <c r="T94" s="1112"/>
      <c r="U94" s="1112"/>
      <c r="V94" s="1112"/>
      <c r="W94" s="1112"/>
      <c r="X94" s="1112"/>
      <c r="Y94" s="1112"/>
    </row>
    <row r="95" spans="1:25" ht="14.15" hidden="1" customHeight="1">
      <c r="A95" s="22">
        <v>39435</v>
      </c>
      <c r="B95" s="23">
        <v>2007</v>
      </c>
      <c r="C95" s="24">
        <v>1188235.94</v>
      </c>
      <c r="D95" s="25">
        <v>2717009.58</v>
      </c>
      <c r="E95" s="25">
        <v>2430280.17</v>
      </c>
      <c r="F95" s="25">
        <v>13037149.41</v>
      </c>
      <c r="G95" s="25">
        <v>101.98000000184402</v>
      </c>
      <c r="H95" s="26">
        <v>19372777.080000002</v>
      </c>
      <c r="I95" s="25">
        <v>15859836.27</v>
      </c>
      <c r="J95" s="27">
        <v>3512940.81</v>
      </c>
      <c r="K95" s="1112"/>
      <c r="L95" s="1112"/>
      <c r="M95" s="1112"/>
      <c r="N95" s="1112"/>
      <c r="O95" s="1112"/>
      <c r="P95" s="1112"/>
      <c r="Q95" s="1112"/>
      <c r="R95" s="1112"/>
      <c r="S95" s="1112"/>
      <c r="T95" s="1112"/>
      <c r="U95" s="1112"/>
      <c r="V95" s="1112"/>
      <c r="W95" s="1112"/>
      <c r="X95" s="1112"/>
      <c r="Y95" s="1112"/>
    </row>
    <row r="96" spans="1:25" ht="14.15" hidden="1" customHeight="1">
      <c r="A96" s="33">
        <v>2008</v>
      </c>
      <c r="B96" s="23">
        <v>2008</v>
      </c>
      <c r="C96" s="24"/>
      <c r="D96" s="25"/>
      <c r="E96" s="25"/>
      <c r="F96" s="25"/>
      <c r="G96" s="25"/>
      <c r="H96" s="26"/>
      <c r="I96" s="25"/>
      <c r="J96" s="27"/>
      <c r="K96" s="1112"/>
      <c r="L96" s="1112"/>
      <c r="M96" s="1112"/>
      <c r="N96" s="1112"/>
      <c r="O96" s="1112"/>
      <c r="P96" s="1112"/>
      <c r="Q96" s="1112"/>
      <c r="R96" s="1112"/>
      <c r="S96" s="1112"/>
      <c r="T96" s="1112"/>
      <c r="U96" s="1112"/>
      <c r="V96" s="1112"/>
      <c r="W96" s="1112"/>
      <c r="X96" s="1112"/>
      <c r="Y96" s="1112"/>
    </row>
    <row r="97" spans="1:25" ht="13.75" hidden="1" customHeight="1">
      <c r="A97" s="22">
        <v>39448</v>
      </c>
      <c r="B97" s="23">
        <v>2008</v>
      </c>
      <c r="C97" s="24">
        <v>1198044</v>
      </c>
      <c r="D97" s="25">
        <v>2698022.54</v>
      </c>
      <c r="E97" s="25">
        <v>2385886.86</v>
      </c>
      <c r="F97" s="25">
        <v>12879795.609999994</v>
      </c>
      <c r="G97" s="25">
        <v>102.00000000046566</v>
      </c>
      <c r="H97" s="26">
        <v>19161851.009999994</v>
      </c>
      <c r="I97" s="25">
        <v>15656609.300000001</v>
      </c>
      <c r="J97" s="27">
        <v>3505241.71</v>
      </c>
      <c r="K97" s="1112"/>
      <c r="L97" s="1112"/>
      <c r="M97" s="1112"/>
      <c r="N97" s="1112"/>
      <c r="O97" s="1112"/>
      <c r="P97" s="1112"/>
      <c r="Q97" s="1112"/>
      <c r="R97" s="1112"/>
      <c r="S97" s="1112"/>
      <c r="T97" s="1112"/>
      <c r="U97" s="1112"/>
      <c r="V97" s="1112"/>
      <c r="W97" s="1112"/>
      <c r="X97" s="1112"/>
      <c r="Y97" s="1112"/>
    </row>
    <row r="98" spans="1:25" ht="14.15" hidden="1" customHeight="1">
      <c r="A98" s="22">
        <v>39480</v>
      </c>
      <c r="B98" s="23">
        <v>2008</v>
      </c>
      <c r="C98" s="24">
        <v>1201197.95</v>
      </c>
      <c r="D98" s="25">
        <v>2707470.6</v>
      </c>
      <c r="E98" s="25">
        <v>2409173.7999999998</v>
      </c>
      <c r="F98" s="25">
        <v>12927282.410000006</v>
      </c>
      <c r="G98" s="25">
        <v>101.99999999976717</v>
      </c>
      <c r="H98" s="26">
        <v>19245226.760000005</v>
      </c>
      <c r="I98" s="25">
        <v>15738096.1</v>
      </c>
      <c r="J98" s="27">
        <v>3507130.66</v>
      </c>
      <c r="K98" s="1112"/>
      <c r="L98" s="1112"/>
      <c r="M98" s="1112"/>
      <c r="N98" s="1112"/>
      <c r="O98" s="1112"/>
      <c r="P98" s="1112"/>
      <c r="Q98" s="1112"/>
      <c r="R98" s="1112"/>
      <c r="S98" s="1112"/>
      <c r="T98" s="1112"/>
      <c r="U98" s="1112"/>
      <c r="V98" s="1112"/>
      <c r="W98" s="1112"/>
      <c r="X98" s="1112"/>
      <c r="Y98" s="1112"/>
    </row>
    <row r="99" spans="1:25" ht="14.15" hidden="1" customHeight="1">
      <c r="A99" s="22">
        <v>39512</v>
      </c>
      <c r="B99" s="23">
        <v>2008</v>
      </c>
      <c r="C99" s="24">
        <v>1208487.47</v>
      </c>
      <c r="D99" s="25">
        <v>2701445.52</v>
      </c>
      <c r="E99" s="25">
        <v>2386477.21</v>
      </c>
      <c r="F99" s="25">
        <v>13017898.310000001</v>
      </c>
      <c r="G99" s="25">
        <v>101.62000000593252</v>
      </c>
      <c r="H99" s="26">
        <v>19314410.130000006</v>
      </c>
      <c r="I99" s="25">
        <v>15797495.35</v>
      </c>
      <c r="J99" s="27">
        <v>3516914.78</v>
      </c>
      <c r="K99" s="1112"/>
      <c r="L99" s="1112"/>
      <c r="M99" s="1112"/>
      <c r="N99" s="1112"/>
      <c r="O99" s="1112"/>
      <c r="P99" s="1112"/>
      <c r="Q99" s="1112"/>
      <c r="R99" s="1112"/>
      <c r="S99" s="1112"/>
      <c r="T99" s="1112"/>
      <c r="U99" s="1112"/>
      <c r="V99" s="1112"/>
      <c r="W99" s="1112"/>
      <c r="X99" s="1112"/>
      <c r="Y99" s="1112"/>
    </row>
    <row r="100" spans="1:25" ht="14.15" customHeight="1">
      <c r="A100" s="22">
        <v>39544</v>
      </c>
      <c r="B100" s="23">
        <v>2008</v>
      </c>
      <c r="C100" s="24">
        <v>1212988.68</v>
      </c>
      <c r="D100" s="25">
        <v>2698108.13</v>
      </c>
      <c r="E100" s="25">
        <v>2365913.36</v>
      </c>
      <c r="F100" s="25">
        <v>13079158.5</v>
      </c>
      <c r="G100" s="25">
        <v>100.74999999837019</v>
      </c>
      <c r="H100" s="26">
        <v>19356269.419999998</v>
      </c>
      <c r="I100" s="25">
        <v>15836150.890000001</v>
      </c>
      <c r="J100" s="27">
        <v>3520118.53</v>
      </c>
      <c r="K100" s="1112"/>
      <c r="L100" s="1112"/>
      <c r="M100" s="1112"/>
      <c r="N100" s="1112"/>
      <c r="O100" s="1112"/>
      <c r="P100" s="1112"/>
      <c r="Q100" s="1112"/>
      <c r="R100" s="1112"/>
      <c r="S100" s="1112"/>
      <c r="T100" s="1112"/>
      <c r="U100" s="1112"/>
      <c r="V100" s="1112"/>
      <c r="W100" s="1112"/>
      <c r="X100" s="1112"/>
      <c r="Y100" s="1112"/>
    </row>
    <row r="101" spans="1:25" ht="14.15" hidden="1" customHeight="1">
      <c r="A101" s="22">
        <v>39576</v>
      </c>
      <c r="B101" s="23">
        <v>2008</v>
      </c>
      <c r="C101" s="24">
        <v>1220917.8500000001</v>
      </c>
      <c r="D101" s="25">
        <v>2691769.09</v>
      </c>
      <c r="E101" s="25">
        <v>2327961.19</v>
      </c>
      <c r="F101" s="25">
        <v>13168892.039999999</v>
      </c>
      <c r="G101" s="25">
        <v>101.39999999757856</v>
      </c>
      <c r="H101" s="26">
        <v>19409641.569999997</v>
      </c>
      <c r="I101" s="25">
        <v>15889704.98</v>
      </c>
      <c r="J101" s="27">
        <v>3519936.59</v>
      </c>
      <c r="K101" s="1112"/>
      <c r="L101" s="1112"/>
      <c r="M101" s="1112"/>
      <c r="N101" s="1112"/>
      <c r="O101" s="1112"/>
      <c r="P101" s="1112"/>
      <c r="Q101" s="1112"/>
      <c r="R101" s="1112"/>
      <c r="S101" s="1112"/>
      <c r="T101" s="1112"/>
      <c r="U101" s="1112"/>
      <c r="V101" s="1112"/>
      <c r="W101" s="1112"/>
      <c r="X101" s="1112"/>
      <c r="Y101" s="1112"/>
    </row>
    <row r="102" spans="1:25" ht="14.15" hidden="1" customHeight="1">
      <c r="A102" s="22">
        <v>39608</v>
      </c>
      <c r="B102" s="23">
        <v>2008</v>
      </c>
      <c r="C102" s="24">
        <v>1205543.04</v>
      </c>
      <c r="D102" s="25">
        <v>2687724.19</v>
      </c>
      <c r="E102" s="25">
        <v>2283109.33</v>
      </c>
      <c r="F102" s="25">
        <v>13182475.57</v>
      </c>
      <c r="G102" s="25">
        <v>101.3100000009872</v>
      </c>
      <c r="H102" s="26">
        <v>19358953.440000001</v>
      </c>
      <c r="I102" s="25">
        <v>15839462.5</v>
      </c>
      <c r="J102" s="27">
        <v>3519490.94</v>
      </c>
      <c r="K102" s="1112"/>
      <c r="L102" s="1112"/>
      <c r="M102" s="1112"/>
      <c r="N102" s="1112"/>
      <c r="O102" s="1112"/>
      <c r="P102" s="1112"/>
      <c r="Q102" s="1112"/>
      <c r="R102" s="1112"/>
      <c r="S102" s="1112"/>
      <c r="T102" s="1112"/>
      <c r="U102" s="1112"/>
      <c r="V102" s="1112"/>
      <c r="W102" s="1112"/>
      <c r="X102" s="1112"/>
      <c r="Y102" s="1112"/>
    </row>
    <row r="103" spans="1:25" ht="14.15" hidden="1" customHeight="1">
      <c r="A103" s="22">
        <v>39640</v>
      </c>
      <c r="B103" s="23">
        <v>2008</v>
      </c>
      <c r="C103" s="24">
        <v>1196828.78</v>
      </c>
      <c r="D103" s="25">
        <v>2683165.13</v>
      </c>
      <c r="E103" s="25">
        <v>2237628.73</v>
      </c>
      <c r="F103" s="25">
        <v>13264498.43</v>
      </c>
      <c r="G103" s="25">
        <v>101.48999999905936</v>
      </c>
      <c r="H103" s="26">
        <v>19382222.559999999</v>
      </c>
      <c r="I103" s="25">
        <v>15873156.359999999</v>
      </c>
      <c r="J103" s="27">
        <v>3509066.2</v>
      </c>
      <c r="K103" s="1112"/>
      <c r="L103" s="1112"/>
      <c r="M103" s="1112"/>
      <c r="N103" s="1112"/>
      <c r="O103" s="1112"/>
      <c r="P103" s="1112"/>
      <c r="Q103" s="1112"/>
      <c r="R103" s="1112"/>
      <c r="S103" s="1112"/>
      <c r="T103" s="1112"/>
      <c r="U103" s="1112"/>
      <c r="V103" s="1112"/>
      <c r="W103" s="1112"/>
      <c r="X103" s="1112"/>
      <c r="Y103" s="1112"/>
    </row>
    <row r="104" spans="1:25" ht="14.15" hidden="1" customHeight="1">
      <c r="A104" s="22">
        <v>39672</v>
      </c>
      <c r="B104" s="23">
        <v>2008</v>
      </c>
      <c r="C104" s="24">
        <v>1189588.1000000001</v>
      </c>
      <c r="D104" s="25">
        <v>2637940.9500000002</v>
      </c>
      <c r="E104" s="25">
        <v>2143437.7000000002</v>
      </c>
      <c r="F104" s="25">
        <v>13166489.550000001</v>
      </c>
      <c r="G104" s="25">
        <v>99.849999997299165</v>
      </c>
      <c r="H104" s="26">
        <v>19137556.149999999</v>
      </c>
      <c r="I104" s="25">
        <v>15646705.65</v>
      </c>
      <c r="J104" s="27">
        <v>3490850.5</v>
      </c>
      <c r="K104" s="1112"/>
      <c r="L104" s="1112"/>
      <c r="M104" s="1112"/>
      <c r="N104" s="1112"/>
      <c r="O104" s="1112"/>
      <c r="P104" s="1112"/>
      <c r="Q104" s="1112"/>
      <c r="R104" s="1112"/>
      <c r="S104" s="1112"/>
      <c r="T104" s="1112"/>
      <c r="U104" s="1112"/>
      <c r="V104" s="1112"/>
      <c r="W104" s="1112"/>
      <c r="X104" s="1112"/>
      <c r="Y104" s="1112"/>
    </row>
    <row r="105" spans="1:25" ht="14.15" hidden="1" customHeight="1">
      <c r="A105" s="22">
        <v>39704</v>
      </c>
      <c r="B105" s="23">
        <v>2008</v>
      </c>
      <c r="C105" s="24">
        <v>1197545.27</v>
      </c>
      <c r="D105" s="25">
        <v>2630491.6800000002</v>
      </c>
      <c r="E105" s="25">
        <v>2106768.09</v>
      </c>
      <c r="F105" s="25">
        <v>13085456.310000001</v>
      </c>
      <c r="G105" s="25">
        <v>98.119999994523823</v>
      </c>
      <c r="H105" s="26">
        <v>19020359.469999995</v>
      </c>
      <c r="I105" s="25">
        <v>15540584.890000001</v>
      </c>
      <c r="J105" s="27">
        <v>3479774.58</v>
      </c>
      <c r="K105" s="1112"/>
      <c r="L105" s="1112"/>
      <c r="M105" s="1112"/>
      <c r="N105" s="1112"/>
      <c r="O105" s="1112"/>
      <c r="P105" s="1112"/>
      <c r="Q105" s="1112"/>
      <c r="R105" s="1112"/>
      <c r="S105" s="1112"/>
      <c r="T105" s="1112"/>
      <c r="U105" s="1112"/>
      <c r="V105" s="1112"/>
      <c r="W105" s="1112"/>
      <c r="X105" s="1112"/>
      <c r="Y105" s="1112"/>
    </row>
    <row r="106" spans="1:25" ht="14.15" hidden="1" customHeight="1">
      <c r="A106" s="22">
        <v>39736</v>
      </c>
      <c r="B106" s="23">
        <v>2008</v>
      </c>
      <c r="C106" s="24">
        <v>1224627.3400000001</v>
      </c>
      <c r="D106" s="25">
        <v>2606749.52</v>
      </c>
      <c r="E106" s="25">
        <v>2057589.21</v>
      </c>
      <c r="F106" s="25">
        <v>13029410.82</v>
      </c>
      <c r="G106" s="25">
        <v>96.319999996805564</v>
      </c>
      <c r="H106" s="26">
        <v>18918473.209999997</v>
      </c>
      <c r="I106" s="25">
        <v>15455016.15</v>
      </c>
      <c r="J106" s="27">
        <v>3463457.06</v>
      </c>
      <c r="K106" s="1112"/>
      <c r="L106" s="1112"/>
      <c r="M106" s="1112"/>
      <c r="N106" s="1112"/>
      <c r="O106" s="1112"/>
      <c r="P106" s="1112"/>
      <c r="Q106" s="1112"/>
      <c r="R106" s="1112"/>
      <c r="S106" s="1112"/>
      <c r="T106" s="1112"/>
      <c r="U106" s="1112"/>
      <c r="V106" s="1112"/>
      <c r="W106" s="1112"/>
      <c r="X106" s="1112"/>
      <c r="Y106" s="1112"/>
    </row>
    <row r="107" spans="1:25" ht="14.15" hidden="1" customHeight="1">
      <c r="A107" s="22">
        <v>39768</v>
      </c>
      <c r="B107" s="23">
        <v>2008</v>
      </c>
      <c r="C107" s="24">
        <v>1215156.3</v>
      </c>
      <c r="D107" s="25">
        <v>2574952.4</v>
      </c>
      <c r="E107" s="25">
        <v>1996386.95</v>
      </c>
      <c r="F107" s="25">
        <v>12934884.25</v>
      </c>
      <c r="G107" s="25">
        <v>6.7499999983701855</v>
      </c>
      <c r="H107" s="26">
        <v>18721386.649999999</v>
      </c>
      <c r="I107" s="25">
        <v>15277561.449999999</v>
      </c>
      <c r="J107" s="27">
        <v>3443825.2</v>
      </c>
      <c r="K107" s="1112"/>
      <c r="L107" s="1112"/>
      <c r="M107" s="1112"/>
      <c r="N107" s="1112"/>
      <c r="O107" s="1112"/>
      <c r="P107" s="1112"/>
      <c r="Q107" s="1112"/>
      <c r="R107" s="1112"/>
      <c r="S107" s="1112"/>
      <c r="T107" s="1112"/>
      <c r="U107" s="1112"/>
      <c r="V107" s="1112"/>
      <c r="W107" s="1112"/>
      <c r="X107" s="1112"/>
      <c r="Y107" s="1112"/>
    </row>
    <row r="108" spans="1:25" ht="14.15" hidden="1" customHeight="1">
      <c r="A108" s="22">
        <v>39800</v>
      </c>
      <c r="B108" s="23">
        <v>2008</v>
      </c>
      <c r="C108" s="24">
        <v>1219369.1499999999</v>
      </c>
      <c r="D108" s="25">
        <v>2529136.94</v>
      </c>
      <c r="E108" s="25">
        <v>1894544.78</v>
      </c>
      <c r="F108" s="25">
        <v>12888213.52</v>
      </c>
      <c r="G108" s="25">
        <v>47.350000006146729</v>
      </c>
      <c r="H108" s="26">
        <v>18531311.740000006</v>
      </c>
      <c r="I108" s="25">
        <v>15105489.24</v>
      </c>
      <c r="J108" s="27">
        <v>3425822.5</v>
      </c>
      <c r="K108" s="1112"/>
      <c r="L108" s="1112"/>
      <c r="M108" s="1112"/>
      <c r="N108" s="1112"/>
      <c r="O108" s="1112"/>
      <c r="P108" s="1112"/>
      <c r="Q108" s="1112"/>
      <c r="R108" s="1112"/>
      <c r="S108" s="1112"/>
      <c r="T108" s="1112"/>
      <c r="U108" s="1112"/>
      <c r="V108" s="1112"/>
      <c r="W108" s="1112"/>
      <c r="X108" s="1112"/>
      <c r="Y108" s="1112"/>
    </row>
    <row r="109" spans="1:25" s="36" customFormat="1" ht="14.15" customHeight="1">
      <c r="A109" s="35"/>
      <c r="B109" s="1392" t="s">
        <v>12</v>
      </c>
      <c r="C109" s="1393"/>
      <c r="D109" s="1393"/>
      <c r="E109" s="1393"/>
      <c r="F109" s="1393"/>
      <c r="G109" s="1393"/>
      <c r="H109" s="1393"/>
      <c r="I109" s="1393"/>
      <c r="J109" s="1394"/>
      <c r="K109" s="1113"/>
      <c r="L109" s="1113"/>
      <c r="M109" s="1113"/>
      <c r="N109" s="1113"/>
      <c r="O109" s="1113"/>
      <c r="P109" s="1113"/>
      <c r="Q109" s="1113"/>
      <c r="R109" s="1113"/>
      <c r="S109" s="1113"/>
      <c r="T109" s="1113"/>
      <c r="U109" s="1113"/>
      <c r="V109" s="1113"/>
      <c r="W109" s="1113"/>
      <c r="X109" s="1113"/>
      <c r="Y109" s="1113"/>
    </row>
    <row r="110" spans="1:25" ht="14.15" customHeight="1">
      <c r="A110" s="37"/>
      <c r="B110" s="37"/>
      <c r="C110" s="38"/>
      <c r="D110" s="38"/>
      <c r="E110" s="38"/>
      <c r="F110" s="38"/>
      <c r="G110" s="38"/>
      <c r="H110" s="38"/>
      <c r="I110" s="38"/>
      <c r="J110" s="39"/>
      <c r="K110" s="1112"/>
      <c r="L110" s="1112"/>
      <c r="M110" s="1112" t="s">
        <v>13</v>
      </c>
      <c r="N110" s="1112"/>
      <c r="O110" s="1112"/>
      <c r="P110" s="1112"/>
      <c r="Q110" s="1112"/>
      <c r="R110" s="1112"/>
      <c r="S110" s="1112"/>
      <c r="T110" s="1112"/>
      <c r="U110" s="1112"/>
      <c r="V110" s="1112"/>
      <c r="W110" s="1112"/>
      <c r="X110" s="1112"/>
      <c r="Y110" s="1112"/>
    </row>
    <row r="111" spans="1:25" ht="14.15" customHeight="1">
      <c r="A111" s="33">
        <v>2008</v>
      </c>
      <c r="B111" s="23">
        <v>2008</v>
      </c>
      <c r="C111" s="40"/>
      <c r="D111" s="41"/>
      <c r="E111" s="41"/>
      <c r="F111" s="41"/>
      <c r="G111" s="41"/>
      <c r="H111" s="42"/>
      <c r="I111" s="41"/>
      <c r="J111" s="43"/>
      <c r="K111" s="1112"/>
      <c r="L111" s="1112"/>
      <c r="M111" s="1112"/>
      <c r="N111" s="1112"/>
      <c r="O111" s="1112"/>
      <c r="P111" s="1112"/>
      <c r="Q111" s="1112"/>
      <c r="R111" s="1112"/>
      <c r="S111" s="1112"/>
      <c r="T111" s="1112"/>
      <c r="U111" s="1112"/>
      <c r="V111" s="1112"/>
      <c r="W111" s="1112"/>
      <c r="X111" s="1112"/>
      <c r="Y111" s="1112"/>
    </row>
    <row r="112" spans="1:25" ht="14.15" hidden="1" customHeight="1">
      <c r="A112" s="22">
        <v>39448</v>
      </c>
      <c r="B112" s="23">
        <v>2008</v>
      </c>
      <c r="C112" s="44">
        <v>1145743.52</v>
      </c>
      <c r="D112" s="45">
        <v>2735979.39</v>
      </c>
      <c r="E112" s="45">
        <v>2520164.11</v>
      </c>
      <c r="F112" s="45">
        <v>12759861.989999995</v>
      </c>
      <c r="G112" s="45">
        <v>101.99999999953434</v>
      </c>
      <c r="H112" s="46">
        <v>19161851.009999994</v>
      </c>
      <c r="I112" s="45">
        <v>15656609.300000001</v>
      </c>
      <c r="J112" s="47">
        <v>3505241.71</v>
      </c>
      <c r="K112" s="1112"/>
      <c r="L112" s="1112"/>
      <c r="M112" s="1112"/>
      <c r="N112" s="1112"/>
      <c r="O112" s="1112"/>
      <c r="P112" s="1112"/>
      <c r="Q112" s="1112"/>
      <c r="R112" s="1112"/>
      <c r="S112" s="1112"/>
      <c r="T112" s="1112"/>
      <c r="U112" s="1112"/>
      <c r="V112" s="1112"/>
      <c r="W112" s="1112"/>
      <c r="X112" s="1112"/>
      <c r="Y112" s="1112"/>
    </row>
    <row r="113" spans="1:25" ht="14.15" hidden="1" customHeight="1">
      <c r="A113" s="22">
        <v>39480</v>
      </c>
      <c r="B113" s="23">
        <v>2008</v>
      </c>
      <c r="C113" s="24">
        <v>1148013.03</v>
      </c>
      <c r="D113" s="25">
        <v>2745233.85</v>
      </c>
      <c r="E113" s="25">
        <v>2542130.85</v>
      </c>
      <c r="F113" s="25">
        <v>12809747.030000005</v>
      </c>
      <c r="G113" s="25">
        <v>102.00000000023283</v>
      </c>
      <c r="H113" s="26">
        <v>19245226.760000005</v>
      </c>
      <c r="I113" s="25">
        <v>15738096.1</v>
      </c>
      <c r="J113" s="27">
        <v>3507130.66</v>
      </c>
      <c r="K113" s="1112"/>
      <c r="L113" s="1112"/>
      <c r="M113" s="1112"/>
      <c r="N113" s="1112"/>
      <c r="O113" s="1112"/>
      <c r="P113" s="1112"/>
      <c r="Q113" s="1112"/>
      <c r="R113" s="1112"/>
      <c r="S113" s="1112"/>
      <c r="T113" s="1112"/>
      <c r="U113" s="1112"/>
      <c r="V113" s="1112"/>
      <c r="W113" s="1112"/>
      <c r="X113" s="1112"/>
      <c r="Y113" s="1112"/>
    </row>
    <row r="114" spans="1:25" ht="14.15" hidden="1" customHeight="1">
      <c r="A114" s="22">
        <v>39512</v>
      </c>
      <c r="B114" s="23">
        <v>2008</v>
      </c>
      <c r="C114" s="24">
        <v>1154714.1100000001</v>
      </c>
      <c r="D114" s="25">
        <v>2740384.72</v>
      </c>
      <c r="E114" s="25">
        <v>2517815.5099999998</v>
      </c>
      <c r="F114" s="25">
        <v>12901394.17</v>
      </c>
      <c r="G114" s="25">
        <v>101.62000000639819</v>
      </c>
      <c r="H114" s="26">
        <v>19314410.130000006</v>
      </c>
      <c r="I114" s="25">
        <v>15797495.35</v>
      </c>
      <c r="J114" s="27">
        <v>3516914.78</v>
      </c>
      <c r="K114" s="1112"/>
      <c r="L114" s="1112"/>
      <c r="M114" s="1114">
        <f>H114-H113</f>
        <v>69183.370000001043</v>
      </c>
      <c r="N114" s="1112"/>
      <c r="O114" s="1112"/>
      <c r="P114" s="1112"/>
      <c r="Q114" s="1112"/>
      <c r="R114" s="1112"/>
      <c r="S114" s="1112"/>
      <c r="T114" s="1112"/>
      <c r="U114" s="1112"/>
      <c r="V114" s="1112"/>
      <c r="W114" s="1112"/>
      <c r="X114" s="1112"/>
      <c r="Y114" s="1112"/>
    </row>
    <row r="115" spans="1:25" ht="14.15" customHeight="1">
      <c r="A115" s="22">
        <v>39544</v>
      </c>
      <c r="B115" s="23">
        <v>2008</v>
      </c>
      <c r="C115" s="24">
        <v>1158521.94</v>
      </c>
      <c r="D115" s="25">
        <v>2737429.13</v>
      </c>
      <c r="E115" s="25">
        <v>2496130.41</v>
      </c>
      <c r="F115" s="25">
        <v>12964087.189999999</v>
      </c>
      <c r="G115" s="25">
        <v>100.74999999860302</v>
      </c>
      <c r="H115" s="26">
        <v>19356269.419999998</v>
      </c>
      <c r="I115" s="25">
        <v>15836150.890000001</v>
      </c>
      <c r="J115" s="27">
        <v>3520118.53</v>
      </c>
      <c r="K115" s="1112"/>
      <c r="L115" s="1112"/>
      <c r="M115" s="1114">
        <f>H115-H114</f>
        <v>41859.289999991655</v>
      </c>
      <c r="N115" s="1112"/>
      <c r="O115" s="1112"/>
      <c r="P115" s="1112"/>
      <c r="Q115" s="1112"/>
      <c r="R115" s="1112"/>
      <c r="S115" s="1112"/>
      <c r="T115" s="1112"/>
      <c r="U115" s="1112"/>
      <c r="V115" s="1112"/>
      <c r="W115" s="1112"/>
      <c r="X115" s="1112"/>
      <c r="Y115" s="1112"/>
    </row>
    <row r="116" spans="1:25" ht="14.15" hidden="1" customHeight="1">
      <c r="A116" s="22">
        <v>39576</v>
      </c>
      <c r="B116" s="23">
        <v>2008</v>
      </c>
      <c r="C116" s="24">
        <v>1165892.28</v>
      </c>
      <c r="D116" s="25">
        <v>2731897.79</v>
      </c>
      <c r="E116" s="25">
        <v>2456034.89</v>
      </c>
      <c r="F116" s="25">
        <v>13055715.210000001</v>
      </c>
      <c r="G116" s="25">
        <v>101.39999999548309</v>
      </c>
      <c r="H116" s="26">
        <v>19409641.569999997</v>
      </c>
      <c r="I116" s="25">
        <v>15889704.98</v>
      </c>
      <c r="J116" s="27">
        <v>3519936.59</v>
      </c>
      <c r="K116" s="1112"/>
      <c r="L116" s="1112"/>
      <c r="M116" s="1114">
        <f>H116-H115</f>
        <v>53372.14999999851</v>
      </c>
      <c r="N116" s="1112"/>
      <c r="O116" s="1112"/>
      <c r="P116" s="1112"/>
      <c r="Q116" s="1112"/>
      <c r="R116" s="1112"/>
      <c r="S116" s="1112"/>
      <c r="T116" s="1112"/>
      <c r="U116" s="1112"/>
      <c r="V116" s="1112"/>
      <c r="W116" s="1112"/>
      <c r="X116" s="1112"/>
      <c r="Y116" s="1112"/>
    </row>
    <row r="117" spans="1:25" ht="14.15" hidden="1" customHeight="1">
      <c r="A117" s="22">
        <v>39608</v>
      </c>
      <c r="B117" s="23">
        <v>2008</v>
      </c>
      <c r="C117" s="24">
        <v>1150239.3999999999</v>
      </c>
      <c r="D117" s="25">
        <v>2729959.44</v>
      </c>
      <c r="E117" s="25">
        <v>2408670.5299999998</v>
      </c>
      <c r="F117" s="25">
        <v>13069982.76</v>
      </c>
      <c r="G117" s="25">
        <v>101.31000000191852</v>
      </c>
      <c r="H117" s="26">
        <v>19358953.440000001</v>
      </c>
      <c r="I117" s="25">
        <v>15839462.5</v>
      </c>
      <c r="J117" s="27">
        <v>3519490.94</v>
      </c>
      <c r="K117" s="1112"/>
      <c r="L117" s="1112"/>
      <c r="M117" s="1114">
        <f>H117-H116</f>
        <v>-50688.129999995232</v>
      </c>
      <c r="N117" s="1112"/>
      <c r="O117" s="1112"/>
      <c r="P117" s="1112"/>
      <c r="Q117" s="1112"/>
      <c r="R117" s="1112"/>
      <c r="S117" s="1112"/>
      <c r="T117" s="1112"/>
      <c r="U117" s="1112"/>
      <c r="V117" s="1112"/>
      <c r="W117" s="1112"/>
      <c r="X117" s="1112"/>
      <c r="Y117" s="1112"/>
    </row>
    <row r="118" spans="1:25" ht="14.15" hidden="1" customHeight="1">
      <c r="A118" s="22">
        <v>39640</v>
      </c>
      <c r="B118" s="23">
        <v>2008</v>
      </c>
      <c r="C118" s="24">
        <v>1139848.6499999999</v>
      </c>
      <c r="D118" s="25">
        <v>2731068.13</v>
      </c>
      <c r="E118" s="25">
        <v>2361177.4300000002</v>
      </c>
      <c r="F118" s="25">
        <v>13150026.859999999</v>
      </c>
      <c r="G118" s="25">
        <v>101.48999999929219</v>
      </c>
      <c r="H118" s="26">
        <v>19382222.559999999</v>
      </c>
      <c r="I118" s="25">
        <v>15873156.359999999</v>
      </c>
      <c r="J118" s="27">
        <v>3509066.2</v>
      </c>
      <c r="K118" s="1112"/>
      <c r="L118" s="1112"/>
      <c r="M118" s="1114">
        <f t="shared" ref="M118:M123" si="0">H118-H117</f>
        <v>23269.119999997318</v>
      </c>
      <c r="N118" s="1112"/>
      <c r="O118" s="1112"/>
      <c r="P118" s="1112"/>
      <c r="Q118" s="1112"/>
      <c r="R118" s="1112"/>
      <c r="S118" s="1112"/>
      <c r="T118" s="1112"/>
      <c r="U118" s="1112"/>
      <c r="V118" s="1112"/>
      <c r="W118" s="1112"/>
      <c r="X118" s="1112"/>
      <c r="Y118" s="1112"/>
    </row>
    <row r="119" spans="1:25" ht="14.15" hidden="1" customHeight="1">
      <c r="A119" s="22">
        <v>39672</v>
      </c>
      <c r="B119" s="23">
        <v>2008</v>
      </c>
      <c r="C119" s="24">
        <v>1133330.95</v>
      </c>
      <c r="D119" s="25">
        <v>2687358.25</v>
      </c>
      <c r="E119" s="25">
        <v>2262918.35</v>
      </c>
      <c r="F119" s="25">
        <v>13053848.75</v>
      </c>
      <c r="G119" s="25">
        <v>99.849999998463318</v>
      </c>
      <c r="H119" s="26">
        <v>19137556.149999999</v>
      </c>
      <c r="I119" s="25">
        <v>15646705.65</v>
      </c>
      <c r="J119" s="27">
        <v>3490850.5</v>
      </c>
      <c r="K119" s="1112"/>
      <c r="L119" s="1112"/>
      <c r="M119" s="1114">
        <f t="shared" si="0"/>
        <v>-244666.41000000015</v>
      </c>
      <c r="N119" s="1112"/>
      <c r="O119" s="1112"/>
      <c r="P119" s="1112"/>
      <c r="Q119" s="1112"/>
      <c r="R119" s="1112"/>
      <c r="S119" s="1112"/>
      <c r="T119" s="1112"/>
      <c r="U119" s="1112"/>
      <c r="V119" s="1112"/>
      <c r="W119" s="1112"/>
      <c r="X119" s="1112"/>
      <c r="Y119" s="1112"/>
    </row>
    <row r="120" spans="1:25" ht="14.15" hidden="1" customHeight="1">
      <c r="A120" s="22">
        <v>39704</v>
      </c>
      <c r="B120" s="23">
        <v>2008</v>
      </c>
      <c r="C120" s="24">
        <v>1142299.94</v>
      </c>
      <c r="D120" s="25">
        <v>2678445.4300000002</v>
      </c>
      <c r="E120" s="25">
        <v>2224697.14</v>
      </c>
      <c r="F120" s="25">
        <v>12974818.84</v>
      </c>
      <c r="G120" s="25">
        <v>98.119999994989485</v>
      </c>
      <c r="H120" s="26">
        <v>19020359.469999995</v>
      </c>
      <c r="I120" s="25">
        <v>15540584.890000001</v>
      </c>
      <c r="J120" s="27">
        <v>3479774.58</v>
      </c>
      <c r="K120" s="1112"/>
      <c r="L120" s="1112"/>
      <c r="M120" s="1114">
        <f t="shared" si="0"/>
        <v>-117196.68000000343</v>
      </c>
      <c r="N120" s="1112"/>
      <c r="O120" s="1112"/>
      <c r="P120" s="1112"/>
      <c r="Q120" s="1112"/>
      <c r="R120" s="1112"/>
      <c r="S120" s="1112"/>
      <c r="T120" s="1112"/>
      <c r="U120" s="1112"/>
      <c r="V120" s="1112"/>
      <c r="W120" s="1112"/>
      <c r="X120" s="1112"/>
      <c r="Y120" s="1112"/>
    </row>
    <row r="121" spans="1:25" ht="14.15" hidden="1" customHeight="1">
      <c r="A121" s="22">
        <v>39736</v>
      </c>
      <c r="B121" s="23">
        <v>2008</v>
      </c>
      <c r="C121" s="24">
        <v>1170618.07</v>
      </c>
      <c r="D121" s="25">
        <v>2648980.8199999998</v>
      </c>
      <c r="E121" s="25">
        <v>2172693.56</v>
      </c>
      <c r="F121" s="25">
        <v>12926084.439999999</v>
      </c>
      <c r="G121" s="25">
        <v>96.319999997736886</v>
      </c>
      <c r="H121" s="26">
        <v>18918473.209999997</v>
      </c>
      <c r="I121" s="25">
        <v>15455016.15</v>
      </c>
      <c r="J121" s="27">
        <v>3463457.06</v>
      </c>
      <c r="K121" s="1112"/>
      <c r="L121" s="1112"/>
      <c r="M121" s="1114">
        <f t="shared" si="0"/>
        <v>-101886.25999999791</v>
      </c>
      <c r="N121" s="1112"/>
      <c r="O121" s="1112"/>
      <c r="P121" s="1112"/>
      <c r="Q121" s="1112"/>
      <c r="R121" s="1112"/>
      <c r="S121" s="1112"/>
      <c r="T121" s="1112"/>
      <c r="U121" s="1112"/>
      <c r="V121" s="1112"/>
      <c r="W121" s="1112"/>
      <c r="X121" s="1112"/>
      <c r="Y121" s="1112"/>
    </row>
    <row r="122" spans="1:25" ht="14.15" hidden="1" customHeight="1">
      <c r="A122" s="22">
        <v>39768</v>
      </c>
      <c r="B122" s="23">
        <v>2008</v>
      </c>
      <c r="C122" s="24">
        <v>1162273.67</v>
      </c>
      <c r="D122" s="25">
        <v>2616827.4</v>
      </c>
      <c r="E122" s="25">
        <v>2108993.2999999998</v>
      </c>
      <c r="F122" s="25">
        <v>12833285.539999999</v>
      </c>
      <c r="G122" s="25">
        <v>6.7399999997578561</v>
      </c>
      <c r="H122" s="26">
        <v>18721386.649999999</v>
      </c>
      <c r="I122" s="25">
        <v>15277561.449999999</v>
      </c>
      <c r="J122" s="27">
        <v>3443825.2</v>
      </c>
      <c r="K122" s="1112"/>
      <c r="L122" s="1112"/>
      <c r="M122" s="1114">
        <f t="shared" si="0"/>
        <v>-197086.55999999866</v>
      </c>
      <c r="N122" s="1112"/>
      <c r="O122" s="1112"/>
      <c r="P122" s="1112"/>
      <c r="Q122" s="1112"/>
      <c r="R122" s="1112"/>
      <c r="S122" s="1112"/>
      <c r="T122" s="1112"/>
      <c r="U122" s="1112"/>
      <c r="V122" s="1112"/>
      <c r="W122" s="1112"/>
      <c r="X122" s="1112"/>
      <c r="Y122" s="1112"/>
    </row>
    <row r="123" spans="1:25" ht="14.15" hidden="1" customHeight="1">
      <c r="A123" s="22">
        <v>39800</v>
      </c>
      <c r="B123" s="23">
        <v>2008</v>
      </c>
      <c r="C123" s="24">
        <v>1166991.53</v>
      </c>
      <c r="D123" s="25">
        <v>2573535.89</v>
      </c>
      <c r="E123" s="25">
        <v>2004883.58</v>
      </c>
      <c r="F123" s="25">
        <v>12785853.390000001</v>
      </c>
      <c r="G123" s="25">
        <v>47.350000004982576</v>
      </c>
      <c r="H123" s="26">
        <v>18531311.740000006</v>
      </c>
      <c r="I123" s="25">
        <v>15105489.24</v>
      </c>
      <c r="J123" s="27">
        <v>3425822.5</v>
      </c>
      <c r="K123" s="1112"/>
      <c r="L123" s="1112"/>
      <c r="M123" s="1114">
        <f t="shared" si="0"/>
        <v>-190074.9099999927</v>
      </c>
      <c r="N123" s="1112"/>
      <c r="O123" s="1112"/>
      <c r="P123" s="1112"/>
      <c r="Q123" s="1112"/>
      <c r="R123" s="1112"/>
      <c r="S123" s="1112"/>
      <c r="T123" s="1112"/>
      <c r="U123" s="1112"/>
      <c r="V123" s="1112"/>
      <c r="W123" s="1112"/>
      <c r="X123" s="1112"/>
      <c r="Y123" s="1112"/>
    </row>
    <row r="124" spans="1:25" ht="14.15" hidden="1" customHeight="1">
      <c r="A124" s="33">
        <v>2009</v>
      </c>
      <c r="B124" s="23">
        <v>2009</v>
      </c>
      <c r="C124" s="24"/>
      <c r="D124" s="25"/>
      <c r="E124" s="25"/>
      <c r="F124" s="25"/>
      <c r="G124" s="25"/>
      <c r="H124" s="26"/>
      <c r="I124" s="25"/>
      <c r="J124" s="27"/>
      <c r="K124" s="1112"/>
      <c r="L124" s="1112"/>
      <c r="M124" s="1114"/>
      <c r="N124" s="1112"/>
      <c r="O124" s="1112"/>
      <c r="P124" s="1112"/>
      <c r="Q124" s="1112"/>
      <c r="R124" s="1112"/>
      <c r="S124" s="1112"/>
      <c r="T124" s="1112"/>
      <c r="U124" s="1112"/>
      <c r="V124" s="1112"/>
      <c r="W124" s="1112"/>
      <c r="X124" s="1112"/>
      <c r="Y124" s="1112"/>
    </row>
    <row r="125" spans="1:25" ht="14.15" hidden="1" customHeight="1">
      <c r="A125" s="22">
        <v>39814</v>
      </c>
      <c r="B125" s="23">
        <v>2009</v>
      </c>
      <c r="C125" s="24">
        <v>1172982.3999999999</v>
      </c>
      <c r="D125" s="25">
        <v>2513829.25</v>
      </c>
      <c r="E125" s="25">
        <v>1913269.3</v>
      </c>
      <c r="F125" s="25">
        <v>12581661.699999999</v>
      </c>
      <c r="G125" s="25">
        <v>0</v>
      </c>
      <c r="H125" s="26">
        <v>18181742.699999999</v>
      </c>
      <c r="I125" s="25">
        <v>14788704.199999999</v>
      </c>
      <c r="J125" s="27">
        <v>3393038.5</v>
      </c>
      <c r="K125" s="1114"/>
      <c r="L125" s="1112"/>
      <c r="M125" s="1114">
        <f>H125-H123</f>
        <v>-349569.04000000656</v>
      </c>
      <c r="N125" s="1112"/>
      <c r="O125" s="1112"/>
      <c r="P125" s="1112"/>
      <c r="Q125" s="1112"/>
      <c r="R125" s="1112"/>
      <c r="S125" s="1112"/>
      <c r="T125" s="1112"/>
      <c r="U125" s="1112"/>
      <c r="V125" s="1112"/>
      <c r="W125" s="1112"/>
      <c r="X125" s="1112"/>
      <c r="Y125" s="1112"/>
    </row>
    <row r="126" spans="1:25" ht="14.15" hidden="1" customHeight="1">
      <c r="A126" s="22">
        <v>39846</v>
      </c>
      <c r="B126" s="23">
        <v>2009</v>
      </c>
      <c r="C126" s="24">
        <v>1182373.3999999999</v>
      </c>
      <c r="D126" s="25">
        <v>2489432.35</v>
      </c>
      <c r="E126" s="25">
        <v>1893345.6</v>
      </c>
      <c r="F126" s="25">
        <v>12547459.449999999</v>
      </c>
      <c r="G126" s="25">
        <v>-0.19999999413266778</v>
      </c>
      <c r="H126" s="26">
        <v>18112610.600000005</v>
      </c>
      <c r="I126" s="25">
        <v>14743473.75</v>
      </c>
      <c r="J126" s="27">
        <v>3369136.85</v>
      </c>
      <c r="K126" s="1112"/>
      <c r="L126" s="1112"/>
      <c r="M126" s="1114">
        <f>H126-H125</f>
        <v>-69132.09999999404</v>
      </c>
      <c r="N126" s="1112"/>
      <c r="O126" s="1112"/>
      <c r="P126" s="1112"/>
      <c r="Q126" s="1112"/>
      <c r="R126" s="1112"/>
      <c r="S126" s="1112"/>
      <c r="T126" s="1112"/>
      <c r="U126" s="1112"/>
      <c r="V126" s="1112"/>
      <c r="W126" s="1112"/>
      <c r="X126" s="1112"/>
      <c r="Y126" s="1112"/>
    </row>
    <row r="127" spans="1:25" ht="14.15" hidden="1" customHeight="1">
      <c r="A127" s="22">
        <v>39878</v>
      </c>
      <c r="B127" s="23">
        <v>2009</v>
      </c>
      <c r="C127" s="24">
        <v>1188510.3600000001</v>
      </c>
      <c r="D127" s="25">
        <v>2456449</v>
      </c>
      <c r="E127" s="25">
        <v>1863386.13</v>
      </c>
      <c r="F127" s="25">
        <v>12549776.310000001</v>
      </c>
      <c r="G127" s="25">
        <v>-2.0000003045424819E-2</v>
      </c>
      <c r="H127" s="26">
        <v>18058121.779999997</v>
      </c>
      <c r="I127" s="25">
        <v>14699958.109999999</v>
      </c>
      <c r="J127" s="27">
        <v>3358163.67</v>
      </c>
      <c r="K127" s="1112"/>
      <c r="L127" s="1112"/>
      <c r="M127" s="1114">
        <f t="shared" ref="M127:M136" si="1">H127-H126</f>
        <v>-54488.820000007749</v>
      </c>
      <c r="N127" s="1112"/>
      <c r="O127" s="1112"/>
      <c r="P127" s="1112"/>
      <c r="Q127" s="1112"/>
      <c r="R127" s="1112"/>
      <c r="S127" s="1112"/>
      <c r="T127" s="1112"/>
      <c r="U127" s="1112"/>
      <c r="V127" s="1112"/>
      <c r="W127" s="1112"/>
      <c r="X127" s="1112"/>
      <c r="Y127" s="1112"/>
    </row>
    <row r="128" spans="1:25" ht="14.15" customHeight="1">
      <c r="A128" s="22">
        <v>39910</v>
      </c>
      <c r="B128" s="23">
        <v>2009</v>
      </c>
      <c r="C128" s="24">
        <v>1196474.3</v>
      </c>
      <c r="D128" s="25">
        <v>2426601.7000000002</v>
      </c>
      <c r="E128" s="25">
        <v>1831259.95</v>
      </c>
      <c r="F128" s="25">
        <v>12579847.300000001</v>
      </c>
      <c r="G128" s="25">
        <v>0</v>
      </c>
      <c r="H128" s="26">
        <v>18034183.25</v>
      </c>
      <c r="I128" s="25">
        <v>14685203.6</v>
      </c>
      <c r="J128" s="27">
        <v>3348979.65</v>
      </c>
      <c r="K128" s="1112"/>
      <c r="L128" s="1112"/>
      <c r="M128" s="1114">
        <f t="shared" si="1"/>
        <v>-23938.529999997467</v>
      </c>
      <c r="N128" s="1112"/>
      <c r="O128" s="1112"/>
      <c r="P128" s="1112"/>
      <c r="Q128" s="1112"/>
      <c r="R128" s="1112"/>
      <c r="S128" s="1112"/>
      <c r="T128" s="1112"/>
      <c r="U128" s="1112"/>
      <c r="V128" s="1112"/>
      <c r="W128" s="1112"/>
      <c r="X128" s="1112"/>
      <c r="Y128" s="1112"/>
    </row>
    <row r="129" spans="1:25" ht="14.15" hidden="1" customHeight="1">
      <c r="A129" s="22">
        <v>39942</v>
      </c>
      <c r="B129" s="23">
        <v>2009</v>
      </c>
      <c r="C129" s="24">
        <v>1212652.05</v>
      </c>
      <c r="D129" s="25">
        <v>2416364.35</v>
      </c>
      <c r="E129" s="25">
        <v>1830059.15</v>
      </c>
      <c r="F129" s="25">
        <v>12644411.800000001</v>
      </c>
      <c r="G129" s="25">
        <v>4.4237822294235229E-9</v>
      </c>
      <c r="H129" s="26">
        <v>18103487.350000005</v>
      </c>
      <c r="I129" s="25">
        <v>14761696.25</v>
      </c>
      <c r="J129" s="27">
        <v>3341791.1</v>
      </c>
      <c r="K129" s="1112"/>
      <c r="L129" s="1112"/>
      <c r="M129" s="1114">
        <f t="shared" si="1"/>
        <v>69304.100000005215</v>
      </c>
      <c r="N129" s="1112"/>
      <c r="O129" s="1112"/>
      <c r="P129" s="1112"/>
      <c r="Q129" s="1112"/>
      <c r="R129" s="1112"/>
      <c r="S129" s="1112"/>
      <c r="T129" s="1112"/>
      <c r="U129" s="1112"/>
      <c r="V129" s="1112"/>
      <c r="W129" s="1112"/>
      <c r="X129" s="1112"/>
      <c r="Y129" s="1112"/>
    </row>
    <row r="130" spans="1:25" ht="14.15" hidden="1" customHeight="1">
      <c r="A130" s="22">
        <v>39974</v>
      </c>
      <c r="B130" s="23">
        <v>2009</v>
      </c>
      <c r="C130" s="24">
        <v>1208176.5900000001</v>
      </c>
      <c r="D130" s="25">
        <v>2410305.5</v>
      </c>
      <c r="E130" s="25">
        <v>1828276.77</v>
      </c>
      <c r="F130" s="25">
        <v>12651227.18</v>
      </c>
      <c r="G130" s="25">
        <v>-2.0000000251457095E-2</v>
      </c>
      <c r="H130" s="26">
        <v>18097986.02</v>
      </c>
      <c r="I130" s="25">
        <v>14762410.35</v>
      </c>
      <c r="J130" s="27">
        <v>3335575.67</v>
      </c>
      <c r="K130" s="1112"/>
      <c r="L130" s="1112"/>
      <c r="M130" s="1114">
        <f t="shared" si="1"/>
        <v>-5501.3300000056624</v>
      </c>
      <c r="N130" s="1112"/>
      <c r="O130" s="1112"/>
      <c r="P130" s="1112"/>
      <c r="Q130" s="1112"/>
      <c r="R130" s="1112"/>
      <c r="S130" s="1112"/>
      <c r="T130" s="1112"/>
      <c r="U130" s="1112"/>
      <c r="V130" s="1112"/>
      <c r="W130" s="1112"/>
      <c r="X130" s="1112"/>
      <c r="Y130" s="1112"/>
    </row>
    <row r="131" spans="1:25" ht="14.15" hidden="1" customHeight="1">
      <c r="A131" s="22">
        <v>40006</v>
      </c>
      <c r="B131" s="23">
        <v>2009</v>
      </c>
      <c r="C131" s="24">
        <v>1187949.3</v>
      </c>
      <c r="D131" s="25">
        <v>2407958.91</v>
      </c>
      <c r="E131" s="25">
        <v>1817245.65</v>
      </c>
      <c r="F131" s="25">
        <v>12730400.17</v>
      </c>
      <c r="G131" s="25">
        <v>-1.9999998388811946E-2</v>
      </c>
      <c r="H131" s="26">
        <v>18143554.010000002</v>
      </c>
      <c r="I131" s="25">
        <v>14821779.119999999</v>
      </c>
      <c r="J131" s="27">
        <v>3321774.89</v>
      </c>
      <c r="K131" s="1112"/>
      <c r="L131" s="1112"/>
      <c r="M131" s="1114">
        <f t="shared" si="1"/>
        <v>45567.990000002086</v>
      </c>
      <c r="N131" s="1112"/>
      <c r="O131" s="1112"/>
      <c r="P131" s="1112"/>
      <c r="Q131" s="1112"/>
      <c r="R131" s="1112"/>
      <c r="S131" s="1112"/>
      <c r="T131" s="1112"/>
      <c r="U131" s="1112"/>
      <c r="V131" s="1112"/>
      <c r="W131" s="1112"/>
      <c r="X131" s="1112"/>
      <c r="Y131" s="1112"/>
    </row>
    <row r="132" spans="1:25" ht="14.15" hidden="1" customHeight="1">
      <c r="A132" s="22">
        <v>40038</v>
      </c>
      <c r="B132" s="23">
        <v>2009</v>
      </c>
      <c r="C132" s="24">
        <v>1178352.95</v>
      </c>
      <c r="D132" s="25">
        <v>2379346</v>
      </c>
      <c r="E132" s="25">
        <v>1770832.19</v>
      </c>
      <c r="F132" s="25">
        <v>12672778.949999999</v>
      </c>
      <c r="G132" s="25">
        <v>-4.999999632127583E-2</v>
      </c>
      <c r="H132" s="26">
        <v>18001310.040000003</v>
      </c>
      <c r="I132" s="25">
        <v>14696108.25</v>
      </c>
      <c r="J132" s="27">
        <v>3305201.79</v>
      </c>
      <c r="K132" s="1112"/>
      <c r="L132" s="1112"/>
      <c r="M132" s="1114">
        <f t="shared" si="1"/>
        <v>-142243.96999999881</v>
      </c>
      <c r="N132" s="1112"/>
      <c r="O132" s="1112"/>
      <c r="P132" s="1112"/>
      <c r="Q132" s="1112"/>
      <c r="R132" s="1112"/>
      <c r="S132" s="1112"/>
      <c r="T132" s="1112"/>
      <c r="U132" s="1112"/>
      <c r="V132" s="1112"/>
      <c r="W132" s="1112"/>
      <c r="X132" s="1112"/>
      <c r="Y132" s="1112"/>
    </row>
    <row r="133" spans="1:25" ht="14.15" hidden="1" customHeight="1">
      <c r="A133" s="22">
        <v>40070</v>
      </c>
      <c r="B133" s="23">
        <v>2009</v>
      </c>
      <c r="C133" s="24">
        <v>1206665.95</v>
      </c>
      <c r="D133" s="25">
        <v>2377211.13</v>
      </c>
      <c r="E133" s="25">
        <v>1752156.72</v>
      </c>
      <c r="F133" s="25">
        <v>12599060.77</v>
      </c>
      <c r="G133" s="25">
        <v>-2.0000002114102244E-2</v>
      </c>
      <c r="H133" s="26">
        <v>17935094.549999997</v>
      </c>
      <c r="I133" s="25">
        <v>14637522.43</v>
      </c>
      <c r="J133" s="27">
        <v>3297572.12</v>
      </c>
      <c r="K133" s="1112"/>
      <c r="L133" s="1112"/>
      <c r="M133" s="1114">
        <f t="shared" si="1"/>
        <v>-66215.490000005811</v>
      </c>
      <c r="N133" s="1112"/>
      <c r="O133" s="1112"/>
      <c r="P133" s="1112"/>
      <c r="Q133" s="1112"/>
      <c r="R133" s="1112"/>
      <c r="S133" s="1112"/>
      <c r="T133" s="1112"/>
      <c r="U133" s="1112"/>
      <c r="V133" s="1112"/>
      <c r="W133" s="1112"/>
      <c r="X133" s="1112"/>
      <c r="Y133" s="1112"/>
    </row>
    <row r="134" spans="1:25" ht="14.15" hidden="1" customHeight="1">
      <c r="A134" s="22">
        <v>40102</v>
      </c>
      <c r="B134" s="23">
        <v>2009</v>
      </c>
      <c r="C134" s="24">
        <v>1218751.04</v>
      </c>
      <c r="D134" s="25">
        <v>2361786.7999999998</v>
      </c>
      <c r="E134" s="25">
        <v>1736021.95</v>
      </c>
      <c r="F134" s="25">
        <v>12592385.57</v>
      </c>
      <c r="G134" s="25">
        <v>-3.000000212341547E-2</v>
      </c>
      <c r="H134" s="26">
        <v>17908945.329999998</v>
      </c>
      <c r="I134" s="25">
        <v>14622893.98</v>
      </c>
      <c r="J134" s="27">
        <v>3286051.35</v>
      </c>
      <c r="K134" s="1112"/>
      <c r="L134" s="1112"/>
      <c r="M134" s="1114">
        <f t="shared" si="1"/>
        <v>-26149.219999998808</v>
      </c>
      <c r="N134" s="1112"/>
      <c r="O134" s="1112"/>
      <c r="P134" s="1112"/>
      <c r="Q134" s="1112"/>
      <c r="R134" s="1112"/>
      <c r="S134" s="1112"/>
      <c r="T134" s="1112"/>
      <c r="U134" s="1112"/>
      <c r="V134" s="1112"/>
      <c r="W134" s="1112"/>
      <c r="X134" s="1112"/>
      <c r="Y134" s="1112"/>
    </row>
    <row r="135" spans="1:25" ht="14.15" hidden="1" customHeight="1">
      <c r="A135" s="22">
        <v>40134</v>
      </c>
      <c r="B135" s="23">
        <v>2009</v>
      </c>
      <c r="C135" s="24">
        <v>1208036.8999999999</v>
      </c>
      <c r="D135" s="25">
        <v>2354408.2799999998</v>
      </c>
      <c r="E135" s="25">
        <v>1716576.04</v>
      </c>
      <c r="F135" s="25">
        <v>12568647.85</v>
      </c>
      <c r="G135" s="25">
        <v>-1.0000000707805157E-2</v>
      </c>
      <c r="H135" s="26">
        <v>17847669.059999999</v>
      </c>
      <c r="I135" s="25">
        <v>14573122.84</v>
      </c>
      <c r="J135" s="27">
        <v>3274546.22</v>
      </c>
      <c r="K135" s="1112"/>
      <c r="L135" s="1112"/>
      <c r="M135" s="1114">
        <f t="shared" si="1"/>
        <v>-61276.269999999553</v>
      </c>
      <c r="N135" s="1112"/>
      <c r="O135" s="1112"/>
      <c r="P135" s="1112"/>
      <c r="Q135" s="1112"/>
      <c r="R135" s="1112"/>
      <c r="S135" s="1112"/>
      <c r="T135" s="1112"/>
      <c r="U135" s="1112"/>
      <c r="V135" s="1112"/>
      <c r="W135" s="1112"/>
      <c r="X135" s="1112"/>
      <c r="Y135" s="1112"/>
    </row>
    <row r="136" spans="1:25" ht="14.15" hidden="1" customHeight="1">
      <c r="A136" s="22">
        <v>40166</v>
      </c>
      <c r="B136" s="23">
        <v>2009</v>
      </c>
      <c r="C136" s="24">
        <v>1230309.31</v>
      </c>
      <c r="D136" s="25">
        <v>2338146.0499999998</v>
      </c>
      <c r="E136" s="25">
        <v>1651351.26</v>
      </c>
      <c r="F136" s="25">
        <v>12584032.359999999</v>
      </c>
      <c r="G136" s="25">
        <v>-3.9999997708946466E-2</v>
      </c>
      <c r="H136" s="26">
        <v>17803838.940000001</v>
      </c>
      <c r="I136" s="25">
        <v>14536893.34</v>
      </c>
      <c r="J136" s="27">
        <v>3266945.6</v>
      </c>
      <c r="K136" s="1112"/>
      <c r="L136" s="1112"/>
      <c r="M136" s="1114">
        <f t="shared" si="1"/>
        <v>-43830.119999997318</v>
      </c>
      <c r="N136" s="1112"/>
      <c r="O136" s="1112"/>
      <c r="P136" s="1112"/>
      <c r="Q136" s="1112"/>
      <c r="R136" s="1112"/>
      <c r="S136" s="1112"/>
      <c r="T136" s="1112"/>
      <c r="U136" s="1112"/>
      <c r="V136" s="1112"/>
      <c r="W136" s="1112"/>
      <c r="X136" s="1112"/>
      <c r="Y136" s="1112"/>
    </row>
    <row r="137" spans="1:25" ht="14.15" hidden="1" customHeight="1">
      <c r="A137" s="33">
        <v>2010</v>
      </c>
      <c r="B137" s="23">
        <v>2010</v>
      </c>
      <c r="C137" s="24"/>
      <c r="D137" s="25"/>
      <c r="E137" s="25"/>
      <c r="F137" s="25"/>
      <c r="G137" s="25"/>
      <c r="H137" s="26"/>
      <c r="I137" s="25"/>
      <c r="J137" s="27"/>
      <c r="K137" s="1112"/>
      <c r="L137" s="1112"/>
      <c r="M137" s="1114"/>
      <c r="N137" s="1112"/>
      <c r="O137" s="1112"/>
      <c r="P137" s="1112"/>
      <c r="Q137" s="1112"/>
      <c r="R137" s="1112"/>
      <c r="S137" s="1112"/>
      <c r="T137" s="1112"/>
      <c r="U137" s="1112"/>
      <c r="V137" s="1112"/>
      <c r="W137" s="1112"/>
      <c r="X137" s="1112"/>
      <c r="Y137" s="1112"/>
    </row>
    <row r="138" spans="1:25" ht="14.15" hidden="1" customHeight="1">
      <c r="A138" s="22">
        <v>40179</v>
      </c>
      <c r="B138" s="23">
        <v>2010</v>
      </c>
      <c r="C138" s="24">
        <v>1235323.31</v>
      </c>
      <c r="D138" s="25">
        <v>2308471.63</v>
      </c>
      <c r="E138" s="25">
        <v>1577475.94</v>
      </c>
      <c r="F138" s="25">
        <v>12424740.15</v>
      </c>
      <c r="G138" s="25">
        <v>2.0000000484287739E-2</v>
      </c>
      <c r="H138" s="26">
        <v>17546011.050000001</v>
      </c>
      <c r="I138" s="25">
        <v>14294933.5</v>
      </c>
      <c r="J138" s="27">
        <v>3251077.5</v>
      </c>
      <c r="K138" s="1112"/>
      <c r="L138" s="1112"/>
      <c r="M138" s="1114">
        <f>H138-H136</f>
        <v>-257827.8900000006</v>
      </c>
      <c r="N138" s="1112"/>
      <c r="O138" s="1112"/>
      <c r="P138" s="1112"/>
      <c r="Q138" s="1112"/>
      <c r="R138" s="1112"/>
      <c r="S138" s="1112"/>
      <c r="T138" s="1112"/>
      <c r="U138" s="1112"/>
      <c r="V138" s="1112"/>
      <c r="W138" s="1112"/>
      <c r="X138" s="1112"/>
      <c r="Y138" s="1112"/>
    </row>
    <row r="139" spans="1:25" ht="14.15" hidden="1" customHeight="1">
      <c r="A139" s="22">
        <v>40211</v>
      </c>
      <c r="B139" s="23">
        <v>2010</v>
      </c>
      <c r="C139" s="24">
        <v>1234419.3</v>
      </c>
      <c r="D139" s="25">
        <v>2310802.5</v>
      </c>
      <c r="E139" s="25">
        <v>1585828.1</v>
      </c>
      <c r="F139" s="25">
        <v>12441301.25</v>
      </c>
      <c r="G139" s="25">
        <v>0</v>
      </c>
      <c r="H139" s="26">
        <v>17572351.149999999</v>
      </c>
      <c r="I139" s="25">
        <v>14332730.1</v>
      </c>
      <c r="J139" s="27">
        <v>3239621.05</v>
      </c>
      <c r="K139" s="1112"/>
      <c r="L139" s="1112"/>
      <c r="M139" s="1114">
        <f t="shared" ref="M139:M148" si="2">H139-H138</f>
        <v>26340.099999997765</v>
      </c>
      <c r="N139" s="1112"/>
      <c r="O139" s="1112"/>
      <c r="P139" s="1112"/>
      <c r="Q139" s="1112"/>
      <c r="R139" s="1112"/>
      <c r="S139" s="1112"/>
      <c r="T139" s="1112"/>
      <c r="U139" s="1112"/>
      <c r="V139" s="1112"/>
      <c r="W139" s="1112"/>
      <c r="X139" s="1112"/>
      <c r="Y139" s="1112"/>
    </row>
    <row r="140" spans="1:25" ht="14.15" hidden="1" customHeight="1">
      <c r="A140" s="22">
        <v>40243</v>
      </c>
      <c r="B140" s="23">
        <v>2010</v>
      </c>
      <c r="C140" s="24">
        <v>1220671.6000000001</v>
      </c>
      <c r="D140" s="25">
        <v>2301918.04</v>
      </c>
      <c r="E140" s="25">
        <v>1576646.13</v>
      </c>
      <c r="F140" s="25">
        <v>12495572.6</v>
      </c>
      <c r="G140" s="25">
        <v>2.0000000949949026E-2</v>
      </c>
      <c r="H140" s="26">
        <v>17594808.390000001</v>
      </c>
      <c r="I140" s="25">
        <v>14353514.85</v>
      </c>
      <c r="J140" s="27">
        <v>3241293.5</v>
      </c>
      <c r="K140" s="1112"/>
      <c r="L140" s="1112"/>
      <c r="M140" s="1114">
        <f t="shared" si="2"/>
        <v>22457.240000002086</v>
      </c>
      <c r="N140" s="1112"/>
      <c r="O140" s="1112"/>
      <c r="P140" s="1112"/>
      <c r="Q140" s="1112"/>
      <c r="R140" s="1112"/>
      <c r="S140" s="1112"/>
      <c r="T140" s="1112"/>
      <c r="U140" s="1112"/>
      <c r="V140" s="1112"/>
      <c r="W140" s="1112"/>
      <c r="X140" s="1112"/>
      <c r="Y140" s="1112"/>
    </row>
    <row r="141" spans="1:25" ht="14.15" customHeight="1">
      <c r="A141" s="22">
        <v>40275</v>
      </c>
      <c r="B141" s="23">
        <v>2010</v>
      </c>
      <c r="C141" s="24">
        <v>1206647.3999999999</v>
      </c>
      <c r="D141" s="25">
        <v>2294442.4500000002</v>
      </c>
      <c r="E141" s="25">
        <v>1581730.9</v>
      </c>
      <c r="F141" s="25">
        <v>12565839.35</v>
      </c>
      <c r="G141" s="25">
        <v>1.862645149230957E-9</v>
      </c>
      <c r="H141" s="26">
        <v>17648660.100000001</v>
      </c>
      <c r="I141" s="25">
        <v>14404406.9</v>
      </c>
      <c r="J141" s="27">
        <v>3244253.2</v>
      </c>
      <c r="K141" s="1112"/>
      <c r="L141" s="1112"/>
      <c r="M141" s="1114">
        <f t="shared" si="2"/>
        <v>53851.710000000894</v>
      </c>
      <c r="N141" s="1112"/>
      <c r="O141" s="1112"/>
      <c r="P141" s="1112"/>
      <c r="Q141" s="1112"/>
      <c r="R141" s="1112"/>
      <c r="S141" s="1112"/>
      <c r="T141" s="1112"/>
      <c r="U141" s="1112"/>
      <c r="V141" s="1112"/>
      <c r="W141" s="1112"/>
      <c r="X141" s="1112"/>
      <c r="Y141" s="1112"/>
    </row>
    <row r="142" spans="1:25" ht="14.15" hidden="1" customHeight="1">
      <c r="A142" s="22">
        <v>40307</v>
      </c>
      <c r="B142" s="23">
        <v>2010</v>
      </c>
      <c r="C142" s="24">
        <v>1206395.8999999999</v>
      </c>
      <c r="D142" s="25">
        <v>2299108.52</v>
      </c>
      <c r="E142" s="25">
        <v>1591986.38</v>
      </c>
      <c r="F142" s="25">
        <v>12664406.57</v>
      </c>
      <c r="G142" s="25">
        <v>9.9999988451600075E-3</v>
      </c>
      <c r="H142" s="26">
        <v>17761897.379999999</v>
      </c>
      <c r="I142" s="25">
        <v>14513018.119999999</v>
      </c>
      <c r="J142" s="27">
        <v>3248879.22</v>
      </c>
      <c r="K142" s="1112"/>
      <c r="L142" s="1112"/>
      <c r="M142" s="1114">
        <f t="shared" si="2"/>
        <v>113237.27999999747</v>
      </c>
      <c r="N142" s="1112"/>
      <c r="O142" s="1112"/>
      <c r="P142" s="1112"/>
      <c r="Q142" s="1112"/>
      <c r="R142" s="1112"/>
      <c r="S142" s="1112"/>
      <c r="T142" s="1112"/>
      <c r="U142" s="1112"/>
      <c r="V142" s="1112"/>
      <c r="W142" s="1112"/>
      <c r="X142" s="1112"/>
      <c r="Y142" s="1112"/>
    </row>
    <row r="143" spans="1:25" ht="14.15" hidden="1" customHeight="1">
      <c r="A143" s="22">
        <v>40339</v>
      </c>
      <c r="B143" s="23">
        <v>2010</v>
      </c>
      <c r="C143" s="24">
        <v>1197095.3600000001</v>
      </c>
      <c r="D143" s="25">
        <v>2303259.77</v>
      </c>
      <c r="E143" s="25">
        <v>1594984.4</v>
      </c>
      <c r="F143" s="25">
        <v>12690442.18</v>
      </c>
      <c r="G143" s="25">
        <v>9.9999990779906511E-3</v>
      </c>
      <c r="H143" s="26">
        <v>17785781.719999999</v>
      </c>
      <c r="I143" s="25">
        <v>14533723.789999999</v>
      </c>
      <c r="J143" s="27">
        <v>3252057.89</v>
      </c>
      <c r="K143" s="1112"/>
      <c r="L143" s="1112"/>
      <c r="M143" s="1114">
        <f t="shared" si="2"/>
        <v>23884.339999999851</v>
      </c>
      <c r="N143" s="1112"/>
      <c r="O143" s="1112"/>
      <c r="P143" s="1112"/>
      <c r="Q143" s="1112"/>
      <c r="R143" s="1112"/>
      <c r="S143" s="1112"/>
      <c r="T143" s="1112"/>
      <c r="U143" s="1112"/>
      <c r="V143" s="1112"/>
      <c r="W143" s="1112"/>
      <c r="X143" s="1112"/>
      <c r="Y143" s="1112"/>
    </row>
    <row r="144" spans="1:25" ht="14.15" hidden="1" customHeight="1">
      <c r="A144" s="22">
        <v>40371</v>
      </c>
      <c r="B144" s="23">
        <v>2010</v>
      </c>
      <c r="C144" s="24">
        <v>1173365.95</v>
      </c>
      <c r="D144" s="25">
        <v>2311308</v>
      </c>
      <c r="E144" s="25">
        <v>1586674.59</v>
      </c>
      <c r="F144" s="25">
        <v>12776974.09</v>
      </c>
      <c r="G144" s="25">
        <v>0</v>
      </c>
      <c r="H144" s="26">
        <v>17848322.629999999</v>
      </c>
      <c r="I144" s="25">
        <v>14602570.48</v>
      </c>
      <c r="J144" s="27">
        <v>3245752.12</v>
      </c>
      <c r="K144" s="1112"/>
      <c r="L144" s="1112"/>
      <c r="M144" s="1114">
        <f t="shared" si="2"/>
        <v>62540.910000000149</v>
      </c>
      <c r="N144" s="1112"/>
      <c r="O144" s="1112"/>
      <c r="P144" s="1112"/>
      <c r="Q144" s="1112"/>
      <c r="R144" s="1112"/>
      <c r="S144" s="1112"/>
      <c r="T144" s="1112"/>
      <c r="U144" s="1112"/>
      <c r="V144" s="1112"/>
      <c r="W144" s="1112"/>
      <c r="X144" s="1112"/>
      <c r="Y144" s="1112"/>
    </row>
    <row r="145" spans="1:25" ht="14.15" hidden="1" customHeight="1">
      <c r="A145" s="22">
        <v>40403</v>
      </c>
      <c r="B145" s="23">
        <v>2010</v>
      </c>
      <c r="C145" s="24">
        <v>1162048.3999999999</v>
      </c>
      <c r="D145" s="25">
        <v>2287869.9500000002</v>
      </c>
      <c r="E145" s="25">
        <v>1550256.72</v>
      </c>
      <c r="F145" s="25">
        <v>12716289.18</v>
      </c>
      <c r="G145" s="25">
        <v>2.0000000018626451E-2</v>
      </c>
      <c r="H145" s="26">
        <v>17716464.27</v>
      </c>
      <c r="I145" s="25">
        <v>14485320.15</v>
      </c>
      <c r="J145" s="27">
        <v>3231144.08</v>
      </c>
      <c r="K145" s="1112"/>
      <c r="L145" s="1112"/>
      <c r="M145" s="1114">
        <f t="shared" si="2"/>
        <v>-131858.3599999994</v>
      </c>
      <c r="N145" s="1112"/>
      <c r="O145" s="1112"/>
      <c r="P145" s="1112"/>
      <c r="Q145" s="1112"/>
      <c r="R145" s="1112"/>
      <c r="S145" s="1112"/>
      <c r="T145" s="1112"/>
      <c r="U145" s="1112"/>
      <c r="V145" s="1112"/>
      <c r="W145" s="1112"/>
      <c r="X145" s="1112"/>
      <c r="Y145" s="1112"/>
    </row>
    <row r="146" spans="1:25" ht="14.15" hidden="1" customHeight="1">
      <c r="A146" s="22">
        <v>40435</v>
      </c>
      <c r="B146" s="23">
        <v>2010</v>
      </c>
      <c r="C146" s="24">
        <v>1187511.81</v>
      </c>
      <c r="D146" s="25">
        <v>2290128.2200000002</v>
      </c>
      <c r="E146" s="25">
        <v>1537317.81</v>
      </c>
      <c r="F146" s="25">
        <v>12656521.77</v>
      </c>
      <c r="G146" s="25">
        <v>1.9999999087303877E-2</v>
      </c>
      <c r="H146" s="26">
        <v>17671479.629999999</v>
      </c>
      <c r="I146" s="25">
        <v>14445491.439999999</v>
      </c>
      <c r="J146" s="27">
        <v>3225988.16</v>
      </c>
      <c r="K146" s="1112"/>
      <c r="L146" s="1112"/>
      <c r="M146" s="1114">
        <f t="shared" si="2"/>
        <v>-44984.640000000596</v>
      </c>
      <c r="N146" s="1112"/>
      <c r="O146" s="1112"/>
      <c r="P146" s="1112"/>
      <c r="Q146" s="1112"/>
      <c r="R146" s="1112"/>
      <c r="S146" s="1112"/>
      <c r="T146" s="1112"/>
      <c r="U146" s="1112"/>
      <c r="V146" s="1112"/>
      <c r="W146" s="1112"/>
      <c r="X146" s="1112"/>
      <c r="Y146" s="1112"/>
    </row>
    <row r="147" spans="1:25" ht="14.15" hidden="1" customHeight="1">
      <c r="A147" s="22">
        <v>40467</v>
      </c>
      <c r="B147" s="23">
        <v>2010</v>
      </c>
      <c r="C147" s="24">
        <v>1211195.6499999999</v>
      </c>
      <c r="D147" s="25">
        <v>2282803.4500000002</v>
      </c>
      <c r="E147" s="25">
        <v>1530334.6</v>
      </c>
      <c r="F147" s="25">
        <v>12641815.35</v>
      </c>
      <c r="G147" s="25">
        <v>0</v>
      </c>
      <c r="H147" s="26">
        <v>17666149.050000001</v>
      </c>
      <c r="I147" s="25">
        <v>14445472.85</v>
      </c>
      <c r="J147" s="27">
        <v>3220676.2</v>
      </c>
      <c r="K147" s="1112"/>
      <c r="L147" s="1112"/>
      <c r="M147" s="1114">
        <f t="shared" si="2"/>
        <v>-5330.5799999982119</v>
      </c>
      <c r="N147" s="1112"/>
      <c r="O147" s="1112"/>
      <c r="P147" s="1112"/>
      <c r="Q147" s="1112"/>
      <c r="R147" s="1112"/>
      <c r="S147" s="1112"/>
      <c r="T147" s="1112"/>
      <c r="U147" s="1112"/>
      <c r="V147" s="1112"/>
      <c r="W147" s="1112"/>
      <c r="X147" s="1112"/>
      <c r="Y147" s="1112"/>
    </row>
    <row r="148" spans="1:25" ht="14.15" hidden="1" customHeight="1">
      <c r="A148" s="22">
        <v>40499</v>
      </c>
      <c r="B148" s="23">
        <v>2010</v>
      </c>
      <c r="C148" s="24">
        <v>1196586.8999999999</v>
      </c>
      <c r="D148" s="25">
        <v>2280229.7999999998</v>
      </c>
      <c r="E148" s="25">
        <v>1523062.9</v>
      </c>
      <c r="F148" s="25">
        <v>12612829.76</v>
      </c>
      <c r="G148" s="25">
        <v>1.9999999552965164E-2</v>
      </c>
      <c r="H148" s="26">
        <v>17612709.379999999</v>
      </c>
      <c r="I148" s="25">
        <v>14399040.689999999</v>
      </c>
      <c r="J148" s="27">
        <v>3213668.66</v>
      </c>
      <c r="K148" s="1112"/>
      <c r="L148" s="1112"/>
      <c r="M148" s="1114">
        <f t="shared" si="2"/>
        <v>-53439.670000001788</v>
      </c>
      <c r="N148" s="1112"/>
      <c r="O148" s="1112"/>
      <c r="P148" s="1112"/>
      <c r="Q148" s="1112"/>
      <c r="R148" s="1112"/>
      <c r="S148" s="1112"/>
      <c r="T148" s="1112"/>
      <c r="U148" s="1112"/>
      <c r="V148" s="1112"/>
      <c r="W148" s="1112"/>
      <c r="X148" s="1112"/>
      <c r="Y148" s="1112"/>
    </row>
    <row r="149" spans="1:25" ht="14.15" hidden="1" customHeight="1">
      <c r="A149" s="22">
        <v>40531</v>
      </c>
      <c r="B149" s="23">
        <v>2010</v>
      </c>
      <c r="C149" s="24">
        <v>1220808.73</v>
      </c>
      <c r="D149" s="25">
        <v>2264480.36</v>
      </c>
      <c r="E149" s="25">
        <v>1467539</v>
      </c>
      <c r="F149" s="25">
        <v>12632153.52</v>
      </c>
      <c r="G149" s="25">
        <v>1.9999999552965164E-2</v>
      </c>
      <c r="H149" s="26">
        <v>17584981.629999999</v>
      </c>
      <c r="I149" s="25">
        <v>14378604.039999999</v>
      </c>
      <c r="J149" s="27">
        <v>3206377.57</v>
      </c>
      <c r="K149" s="1112"/>
      <c r="L149" s="1112"/>
      <c r="M149" s="1114">
        <f t="shared" ref="M149:M212" si="3">H149-H148</f>
        <v>-27727.75</v>
      </c>
      <c r="N149" s="1112"/>
      <c r="O149" s="1112"/>
      <c r="P149" s="1112"/>
      <c r="Q149" s="1112"/>
      <c r="R149" s="1112"/>
      <c r="S149" s="1112"/>
      <c r="T149" s="1112"/>
      <c r="U149" s="1112"/>
      <c r="V149" s="1112"/>
      <c r="W149" s="1112"/>
      <c r="X149" s="1112"/>
      <c r="Y149" s="1112"/>
    </row>
    <row r="150" spans="1:25" ht="14.15" hidden="1" customHeight="1">
      <c r="A150" s="33">
        <v>2011</v>
      </c>
      <c r="B150" s="23">
        <v>2011</v>
      </c>
      <c r="C150" s="24"/>
      <c r="D150" s="25"/>
      <c r="E150" s="25"/>
      <c r="F150" s="25"/>
      <c r="G150" s="25"/>
      <c r="H150" s="26"/>
      <c r="I150" s="25"/>
      <c r="J150" s="27"/>
      <c r="K150" s="1112"/>
      <c r="L150" s="1112"/>
      <c r="M150" s="1114"/>
      <c r="N150" s="1112"/>
      <c r="O150" s="1112"/>
      <c r="P150" s="1112"/>
      <c r="Q150" s="1112"/>
      <c r="R150" s="1112"/>
      <c r="S150" s="1112"/>
      <c r="T150" s="1112"/>
      <c r="U150" s="1112"/>
      <c r="V150" s="1112"/>
      <c r="W150" s="1112"/>
      <c r="X150" s="1112"/>
      <c r="Y150" s="1112"/>
    </row>
    <row r="151" spans="1:25" ht="14.15" hidden="1" customHeight="1">
      <c r="A151" s="22">
        <v>40544</v>
      </c>
      <c r="B151" s="23">
        <v>2011</v>
      </c>
      <c r="C151" s="24">
        <v>1227493</v>
      </c>
      <c r="D151" s="25">
        <v>2241291</v>
      </c>
      <c r="E151" s="25">
        <v>1425258.7</v>
      </c>
      <c r="F151" s="25">
        <v>12467795.800000001</v>
      </c>
      <c r="G151" s="25">
        <v>2.7939677238464355E-9</v>
      </c>
      <c r="H151" s="26">
        <v>17361838.500000004</v>
      </c>
      <c r="I151" s="25">
        <v>14168786.1</v>
      </c>
      <c r="J151" s="27">
        <v>3193052.4</v>
      </c>
      <c r="K151" s="1112"/>
      <c r="L151" s="1112"/>
      <c r="M151" s="1114">
        <f>H151-H149</f>
        <v>-223143.12999999523</v>
      </c>
      <c r="N151" s="1112"/>
      <c r="O151" s="1112"/>
      <c r="P151" s="1112"/>
      <c r="Q151" s="1112"/>
      <c r="R151" s="1112"/>
      <c r="S151" s="1112"/>
      <c r="T151" s="1112"/>
      <c r="U151" s="1112"/>
      <c r="V151" s="1112"/>
      <c r="W151" s="1112"/>
      <c r="X151" s="1112"/>
      <c r="Y151" s="1112"/>
    </row>
    <row r="152" spans="1:25" ht="14.15" hidden="1" customHeight="1">
      <c r="A152" s="22">
        <v>40576</v>
      </c>
      <c r="B152" s="23">
        <v>2011</v>
      </c>
      <c r="C152" s="24">
        <v>1205196.7</v>
      </c>
      <c r="D152" s="25">
        <v>2244884.6</v>
      </c>
      <c r="E152" s="25">
        <v>1432308.65</v>
      </c>
      <c r="F152" s="25">
        <v>12464704.35</v>
      </c>
      <c r="G152" s="25">
        <v>-2.5611370801925659E-9</v>
      </c>
      <c r="H152" s="26">
        <v>17347094.299999997</v>
      </c>
      <c r="I152" s="25">
        <v>14164107.449999999</v>
      </c>
      <c r="J152" s="27">
        <v>3182986.85</v>
      </c>
      <c r="K152" s="1112"/>
      <c r="L152" s="1112"/>
      <c r="M152" s="1114">
        <f t="shared" si="3"/>
        <v>-14744.200000006706</v>
      </c>
      <c r="N152" s="1112"/>
      <c r="O152" s="1112"/>
      <c r="P152" s="1112"/>
      <c r="Q152" s="1112"/>
      <c r="R152" s="1112"/>
      <c r="S152" s="1112"/>
      <c r="T152" s="1112"/>
      <c r="U152" s="1112"/>
      <c r="V152" s="1112"/>
      <c r="W152" s="1112"/>
      <c r="X152" s="1112"/>
      <c r="Y152" s="1112"/>
    </row>
    <row r="153" spans="1:25" ht="14.15" hidden="1" customHeight="1">
      <c r="A153" s="22">
        <v>40608</v>
      </c>
      <c r="B153" s="23">
        <v>2011</v>
      </c>
      <c r="C153" s="24">
        <v>1188731.95</v>
      </c>
      <c r="D153" s="25">
        <v>2243191.8199999998</v>
      </c>
      <c r="E153" s="25">
        <v>1429251.73</v>
      </c>
      <c r="F153" s="25">
        <v>12531578.689999999</v>
      </c>
      <c r="G153" s="25">
        <v>-2.000000118277967E-2</v>
      </c>
      <c r="H153" s="26">
        <v>17392754.169999998</v>
      </c>
      <c r="I153" s="25">
        <v>14202763.109999999</v>
      </c>
      <c r="J153" s="27">
        <v>3189991.06</v>
      </c>
      <c r="K153" s="1112"/>
      <c r="L153" s="1112"/>
      <c r="M153" s="1114">
        <f t="shared" si="3"/>
        <v>45659.870000001043</v>
      </c>
      <c r="N153" s="1112"/>
      <c r="O153" s="1112"/>
      <c r="P153" s="1112"/>
      <c r="Q153" s="1112"/>
      <c r="R153" s="1112"/>
      <c r="S153" s="1112"/>
      <c r="T153" s="1112"/>
      <c r="U153" s="1112"/>
      <c r="V153" s="1112"/>
      <c r="W153" s="1112"/>
      <c r="X153" s="1112"/>
      <c r="Y153" s="1112"/>
    </row>
    <row r="154" spans="1:25" ht="14.15" customHeight="1">
      <c r="A154" s="22">
        <v>40640</v>
      </c>
      <c r="B154" s="23">
        <v>2011</v>
      </c>
      <c r="C154" s="24">
        <v>1192544.68</v>
      </c>
      <c r="D154" s="25">
        <v>2238137.7799999998</v>
      </c>
      <c r="E154" s="25">
        <v>1415478.68</v>
      </c>
      <c r="F154" s="25">
        <v>12628039.630000001</v>
      </c>
      <c r="G154" s="25">
        <v>-3.0000001890584826E-2</v>
      </c>
      <c r="H154" s="26">
        <v>17474200.739999998</v>
      </c>
      <c r="I154" s="25">
        <v>14275951.51</v>
      </c>
      <c r="J154" s="27">
        <v>3198249.23</v>
      </c>
      <c r="K154" s="1112"/>
      <c r="L154" s="1112"/>
      <c r="M154" s="1114">
        <f t="shared" si="3"/>
        <v>81446.570000000298</v>
      </c>
      <c r="N154" s="1112"/>
      <c r="O154" s="1112"/>
      <c r="P154" s="1112"/>
      <c r="Q154" s="1112"/>
      <c r="R154" s="1112"/>
      <c r="S154" s="1112"/>
      <c r="T154" s="1112"/>
      <c r="U154" s="1112"/>
      <c r="V154" s="1112"/>
      <c r="W154" s="1112"/>
      <c r="X154" s="1112"/>
      <c r="Y154" s="1112"/>
    </row>
    <row r="155" spans="1:25" ht="14.15" hidden="1" customHeight="1">
      <c r="A155" s="22">
        <v>40672</v>
      </c>
      <c r="B155" s="23">
        <v>2011</v>
      </c>
      <c r="C155" s="24">
        <v>1205711.04</v>
      </c>
      <c r="D155" s="25">
        <v>2242479.59</v>
      </c>
      <c r="E155" s="25">
        <v>1408817.59</v>
      </c>
      <c r="F155" s="25">
        <v>12735182.539999999</v>
      </c>
      <c r="G155" s="25">
        <v>-0.11999999824911356</v>
      </c>
      <c r="H155" s="26">
        <v>17592190.640000001</v>
      </c>
      <c r="I155" s="25">
        <v>14385912.43</v>
      </c>
      <c r="J155" s="27">
        <v>3206278.21</v>
      </c>
      <c r="K155" s="1112"/>
      <c r="L155" s="1112"/>
      <c r="M155" s="1114">
        <f t="shared" si="3"/>
        <v>117989.90000000224</v>
      </c>
      <c r="N155" s="1112"/>
      <c r="O155" s="1112"/>
      <c r="P155" s="1112"/>
      <c r="Q155" s="1112"/>
      <c r="R155" s="1112"/>
      <c r="S155" s="1112"/>
      <c r="T155" s="1112"/>
      <c r="U155" s="1112"/>
      <c r="V155" s="1112"/>
      <c r="W155" s="1112"/>
      <c r="X155" s="1112"/>
      <c r="Y155" s="1112"/>
    </row>
    <row r="156" spans="1:25" ht="14.15" hidden="1" customHeight="1">
      <c r="A156" s="22">
        <v>40704</v>
      </c>
      <c r="B156" s="23">
        <v>2011</v>
      </c>
      <c r="C156" s="24">
        <v>1192677.81</v>
      </c>
      <c r="D156" s="25">
        <v>2248660.6800000002</v>
      </c>
      <c r="E156" s="25">
        <v>1401844</v>
      </c>
      <c r="F156" s="25">
        <v>12743396.18</v>
      </c>
      <c r="G156" s="25">
        <v>-2.0000001415610313E-2</v>
      </c>
      <c r="H156" s="26">
        <v>17586578.649999999</v>
      </c>
      <c r="I156" s="25">
        <v>14376903.710000001</v>
      </c>
      <c r="J156" s="27">
        <v>3209674.94</v>
      </c>
      <c r="K156" s="1112"/>
      <c r="L156" s="1112"/>
      <c r="M156" s="1114">
        <f t="shared" si="3"/>
        <v>-5611.9900000020862</v>
      </c>
      <c r="N156" s="1112"/>
      <c r="O156" s="1112"/>
      <c r="P156" s="1112"/>
      <c r="Q156" s="1112"/>
      <c r="R156" s="1112"/>
      <c r="S156" s="1112"/>
      <c r="T156" s="1112"/>
      <c r="U156" s="1112"/>
      <c r="V156" s="1112"/>
      <c r="W156" s="1112"/>
      <c r="X156" s="1112"/>
      <c r="Y156" s="1112"/>
    </row>
    <row r="157" spans="1:25" ht="14.15" hidden="1" customHeight="1">
      <c r="A157" s="22">
        <v>40736</v>
      </c>
      <c r="B157" s="23">
        <v>2011</v>
      </c>
      <c r="C157" s="24">
        <v>1166485.28</v>
      </c>
      <c r="D157" s="25">
        <v>2257269.19</v>
      </c>
      <c r="E157" s="25">
        <v>1384393.47</v>
      </c>
      <c r="F157" s="25">
        <v>12829203.710000001</v>
      </c>
      <c r="G157" s="25">
        <v>-1.9999997923150659E-2</v>
      </c>
      <c r="H157" s="26">
        <v>17637351.630000003</v>
      </c>
      <c r="I157" s="25">
        <v>14433144.359999999</v>
      </c>
      <c r="J157" s="27">
        <v>3204207.27</v>
      </c>
      <c r="K157" s="1112"/>
      <c r="L157" s="1112"/>
      <c r="M157" s="1114">
        <f t="shared" si="3"/>
        <v>50772.980000004172</v>
      </c>
      <c r="N157" s="1112"/>
      <c r="O157" s="1112"/>
      <c r="P157" s="1112"/>
      <c r="Q157" s="1112"/>
      <c r="R157" s="1112"/>
      <c r="S157" s="1112"/>
      <c r="T157" s="1112"/>
      <c r="U157" s="1112"/>
      <c r="V157" s="1112"/>
      <c r="W157" s="1112"/>
      <c r="X157" s="1112"/>
      <c r="Y157" s="1112"/>
    </row>
    <row r="158" spans="1:25" ht="14.15" hidden="1" customHeight="1">
      <c r="A158" s="22">
        <v>40768</v>
      </c>
      <c r="B158" s="23">
        <v>2011</v>
      </c>
      <c r="C158" s="24">
        <v>1157113.68</v>
      </c>
      <c r="D158" s="25">
        <v>2233629.7200000002</v>
      </c>
      <c r="E158" s="25">
        <v>1350394.13</v>
      </c>
      <c r="F158" s="25">
        <v>12759379.859999999</v>
      </c>
      <c r="G158" s="25">
        <v>-1.9999998388811946E-2</v>
      </c>
      <c r="H158" s="26">
        <v>17500517.370000001</v>
      </c>
      <c r="I158" s="25">
        <v>14308193.25</v>
      </c>
      <c r="J158" s="27">
        <v>3192324.12</v>
      </c>
      <c r="K158" s="1112"/>
      <c r="L158" s="1112"/>
      <c r="M158" s="1114">
        <f t="shared" si="3"/>
        <v>-136834.26000000164</v>
      </c>
      <c r="N158" s="1112"/>
      <c r="O158" s="1112"/>
      <c r="P158" s="1112"/>
      <c r="Q158" s="1112"/>
      <c r="R158" s="1112"/>
      <c r="S158" s="1112"/>
      <c r="T158" s="1112"/>
      <c r="U158" s="1112"/>
      <c r="V158" s="1112"/>
      <c r="W158" s="1112"/>
      <c r="X158" s="1112"/>
      <c r="Y158" s="1112"/>
    </row>
    <row r="159" spans="1:25" ht="14.15" hidden="1" customHeight="1">
      <c r="A159" s="22">
        <v>40800</v>
      </c>
      <c r="B159" s="23">
        <v>2011</v>
      </c>
      <c r="C159" s="24">
        <v>1186105.54</v>
      </c>
      <c r="D159" s="25">
        <v>2230740.4500000002</v>
      </c>
      <c r="E159" s="25">
        <v>1331487.3999999999</v>
      </c>
      <c r="F159" s="25">
        <v>12687228.27</v>
      </c>
      <c r="G159" s="25">
        <v>-3.0000004451721907E-2</v>
      </c>
      <c r="H159" s="26">
        <v>17435561.629999995</v>
      </c>
      <c r="I159" s="25">
        <v>14246205.880000001</v>
      </c>
      <c r="J159" s="27">
        <v>3189355.75</v>
      </c>
      <c r="K159" s="1112"/>
      <c r="L159" s="1112"/>
      <c r="M159" s="1114">
        <f t="shared" si="3"/>
        <v>-64955.740000005811</v>
      </c>
      <c r="N159" s="1112"/>
      <c r="O159" s="1112"/>
      <c r="P159" s="1112"/>
      <c r="Q159" s="1112"/>
      <c r="R159" s="1112"/>
      <c r="S159" s="1112"/>
      <c r="T159" s="1112"/>
      <c r="U159" s="1112"/>
      <c r="V159" s="1112"/>
      <c r="W159" s="1112"/>
      <c r="X159" s="1112"/>
      <c r="Y159" s="1112"/>
    </row>
    <row r="160" spans="1:25" ht="14.15" hidden="1" customHeight="1">
      <c r="A160" s="22">
        <v>40832</v>
      </c>
      <c r="B160" s="23">
        <v>2011</v>
      </c>
      <c r="C160" s="24">
        <v>1186517.6000000001</v>
      </c>
      <c r="D160" s="25">
        <v>2213542.25</v>
      </c>
      <c r="E160" s="25">
        <v>1315414.75</v>
      </c>
      <c r="F160" s="25">
        <v>12644837.949999999</v>
      </c>
      <c r="G160" s="25">
        <v>-2.3283064365386963E-9</v>
      </c>
      <c r="H160" s="26">
        <v>17360312.549999997</v>
      </c>
      <c r="I160" s="25">
        <v>14175810.449999999</v>
      </c>
      <c r="J160" s="27">
        <v>3184502.1</v>
      </c>
      <c r="K160" s="1112"/>
      <c r="L160" s="1112"/>
      <c r="M160" s="1114">
        <f t="shared" si="3"/>
        <v>-75249.079999998212</v>
      </c>
      <c r="N160" s="1112"/>
      <c r="O160" s="1112"/>
      <c r="P160" s="1112"/>
      <c r="Q160" s="1112"/>
      <c r="R160" s="1112"/>
      <c r="S160" s="1112"/>
      <c r="T160" s="1112"/>
      <c r="U160" s="1112"/>
      <c r="V160" s="1112"/>
      <c r="W160" s="1112"/>
      <c r="X160" s="1112"/>
      <c r="Y160" s="1112"/>
    </row>
    <row r="161" spans="1:25" ht="14.15" hidden="1" customHeight="1">
      <c r="A161" s="22">
        <v>40864</v>
      </c>
      <c r="B161" s="23">
        <v>2011</v>
      </c>
      <c r="C161" s="24">
        <v>1187907.28</v>
      </c>
      <c r="D161" s="25">
        <v>2203590.7599999998</v>
      </c>
      <c r="E161" s="25">
        <v>1290361.1399999999</v>
      </c>
      <c r="F161" s="25">
        <v>12566670.9</v>
      </c>
      <c r="G161" s="25">
        <v>-1.9999997457489371E-2</v>
      </c>
      <c r="H161" s="26">
        <v>17248530.060000002</v>
      </c>
      <c r="I161" s="25">
        <v>14072198.84</v>
      </c>
      <c r="J161" s="27">
        <v>3176331.22</v>
      </c>
      <c r="K161" s="1115"/>
      <c r="L161" s="1115"/>
      <c r="M161" s="1114">
        <f t="shared" si="3"/>
        <v>-111782.48999999464</v>
      </c>
      <c r="N161" s="1112"/>
      <c r="O161" s="1112"/>
      <c r="P161" s="1112"/>
      <c r="Q161" s="1112"/>
      <c r="R161" s="1112"/>
      <c r="S161" s="1112"/>
      <c r="T161" s="1112"/>
      <c r="U161" s="1112"/>
      <c r="V161" s="1112"/>
      <c r="W161" s="1112"/>
      <c r="X161" s="1112"/>
      <c r="Y161" s="1112"/>
    </row>
    <row r="162" spans="1:25" ht="14.15" hidden="1" customHeight="1">
      <c r="A162" s="22">
        <v>40896</v>
      </c>
      <c r="B162" s="23">
        <v>2011</v>
      </c>
      <c r="C162" s="24">
        <v>1225285.7</v>
      </c>
      <c r="D162" s="25">
        <v>2185216.5499999998</v>
      </c>
      <c r="E162" s="25">
        <v>1241832.1499999999</v>
      </c>
      <c r="F162" s="25">
        <v>12577587.1</v>
      </c>
      <c r="G162" s="25">
        <v>-3.0267983675003052E-9</v>
      </c>
      <c r="H162" s="26">
        <v>17229921.499999996</v>
      </c>
      <c r="I162" s="25">
        <v>14061119.699999999</v>
      </c>
      <c r="J162" s="27">
        <v>3168801.8</v>
      </c>
      <c r="K162" s="1115"/>
      <c r="L162" s="1115"/>
      <c r="M162" s="1114">
        <f t="shared" si="3"/>
        <v>-18608.560000006109</v>
      </c>
      <c r="N162" s="1112"/>
      <c r="O162" s="1112"/>
      <c r="P162" s="1112"/>
      <c r="Q162" s="1112"/>
      <c r="R162" s="1112"/>
      <c r="S162" s="1112"/>
      <c r="T162" s="1112"/>
      <c r="U162" s="1112"/>
      <c r="V162" s="1112"/>
      <c r="W162" s="1112"/>
      <c r="X162" s="1112"/>
      <c r="Y162" s="1112"/>
    </row>
    <row r="163" spans="1:25" ht="14.15" hidden="1" customHeight="1">
      <c r="A163" s="33">
        <v>2012</v>
      </c>
      <c r="B163" s="23">
        <v>2012</v>
      </c>
      <c r="C163" s="24"/>
      <c r="D163" s="25"/>
      <c r="E163" s="25"/>
      <c r="F163" s="25"/>
      <c r="G163" s="25"/>
      <c r="H163" s="26"/>
      <c r="I163" s="25"/>
      <c r="J163" s="27"/>
      <c r="K163" s="1112"/>
      <c r="L163" s="1112"/>
      <c r="M163" s="1114"/>
      <c r="N163" s="1112"/>
      <c r="O163" s="1112"/>
      <c r="P163" s="1112"/>
      <c r="Q163" s="1112"/>
      <c r="R163" s="1112"/>
      <c r="S163" s="1112"/>
      <c r="T163" s="1112"/>
      <c r="U163" s="1112"/>
      <c r="V163" s="1112"/>
      <c r="W163" s="1112"/>
      <c r="X163" s="1112"/>
      <c r="Y163" s="1112"/>
    </row>
    <row r="164" spans="1:25" ht="14.15" hidden="1" customHeight="1">
      <c r="A164" s="22">
        <v>40909</v>
      </c>
      <c r="B164" s="23">
        <v>2012</v>
      </c>
      <c r="C164" s="24">
        <v>1213736.1399999999</v>
      </c>
      <c r="D164" s="25">
        <v>2157154.66</v>
      </c>
      <c r="E164" s="25">
        <v>1203003.6100000001</v>
      </c>
      <c r="F164" s="25">
        <v>12384372.710000001</v>
      </c>
      <c r="G164" s="25">
        <v>1.9999999320134521E-2</v>
      </c>
      <c r="H164" s="26">
        <v>16958267.140000001</v>
      </c>
      <c r="I164" s="25">
        <v>13821211.109999999</v>
      </c>
      <c r="J164" s="27">
        <v>3137055.98</v>
      </c>
      <c r="K164" s="1112"/>
      <c r="L164" s="1112"/>
      <c r="M164" s="1114">
        <f>H164-H162</f>
        <v>-271654.35999999568</v>
      </c>
      <c r="N164" s="1112"/>
      <c r="O164" s="1112"/>
      <c r="P164" s="1112"/>
      <c r="Q164" s="1112"/>
      <c r="R164" s="1112"/>
      <c r="S164" s="1112"/>
      <c r="T164" s="1112"/>
      <c r="U164" s="1112"/>
      <c r="V164" s="1112"/>
      <c r="W164" s="1112"/>
      <c r="X164" s="1112"/>
      <c r="Y164" s="1112"/>
    </row>
    <row r="165" spans="1:25" ht="14.15" hidden="1" customHeight="1">
      <c r="A165" s="22">
        <v>40941</v>
      </c>
      <c r="B165" s="23">
        <v>2012</v>
      </c>
      <c r="C165" s="24">
        <v>1194214.04</v>
      </c>
      <c r="D165" s="25">
        <v>2150380.52</v>
      </c>
      <c r="E165" s="25">
        <v>1194265.1399999999</v>
      </c>
      <c r="F165" s="25">
        <v>12358251.85</v>
      </c>
      <c r="G165" s="25">
        <v>2.0000000949949026E-2</v>
      </c>
      <c r="H165" s="26">
        <v>16897111.57</v>
      </c>
      <c r="I165" s="25">
        <v>13764911.82</v>
      </c>
      <c r="J165" s="27">
        <v>3132199.7</v>
      </c>
      <c r="K165" s="1112"/>
      <c r="L165" s="1112"/>
      <c r="M165" s="1114">
        <f t="shared" si="3"/>
        <v>-61155.570000000298</v>
      </c>
      <c r="N165" s="1112"/>
      <c r="O165" s="1112"/>
      <c r="P165" s="1112"/>
      <c r="Q165" s="1112"/>
      <c r="R165" s="1112"/>
      <c r="S165" s="1112"/>
      <c r="T165" s="1112"/>
      <c r="U165" s="1112"/>
      <c r="V165" s="1112"/>
      <c r="W165" s="1112"/>
      <c r="X165" s="1112"/>
      <c r="Y165" s="1112"/>
    </row>
    <row r="166" spans="1:25" ht="14.15" hidden="1" customHeight="1">
      <c r="A166" s="22">
        <v>40973</v>
      </c>
      <c r="B166" s="23">
        <v>2012</v>
      </c>
      <c r="C166" s="24">
        <v>1182187.27</v>
      </c>
      <c r="D166" s="25">
        <v>2139733.1800000002</v>
      </c>
      <c r="E166" s="25">
        <v>1186844.22</v>
      </c>
      <c r="F166" s="25">
        <v>12393765.77</v>
      </c>
      <c r="G166" s="25">
        <v>9.9999997764825821E-3</v>
      </c>
      <c r="H166" s="26">
        <v>16902530.449999999</v>
      </c>
      <c r="I166" s="25">
        <v>13772104.289999999</v>
      </c>
      <c r="J166" s="27">
        <v>3130426.12</v>
      </c>
      <c r="K166" s="1112"/>
      <c r="L166" s="1112"/>
      <c r="M166" s="1114">
        <f t="shared" si="3"/>
        <v>5418.8799999989569</v>
      </c>
      <c r="N166" s="1112"/>
      <c r="O166" s="1112"/>
      <c r="P166" s="1112"/>
      <c r="Q166" s="1112"/>
      <c r="R166" s="1112"/>
      <c r="S166" s="1112"/>
      <c r="T166" s="1112"/>
      <c r="U166" s="1112"/>
      <c r="V166" s="1112"/>
      <c r="W166" s="1112"/>
      <c r="X166" s="1112"/>
      <c r="Y166" s="1112"/>
    </row>
    <row r="167" spans="1:25" ht="14.15" customHeight="1">
      <c r="A167" s="22">
        <v>41005</v>
      </c>
      <c r="B167" s="23">
        <v>2012</v>
      </c>
      <c r="C167" s="24">
        <v>1177073.42</v>
      </c>
      <c r="D167" s="25">
        <v>2127070.1</v>
      </c>
      <c r="E167" s="25">
        <v>1170473.73</v>
      </c>
      <c r="F167" s="25">
        <v>12444461.939999999</v>
      </c>
      <c r="G167" s="25">
        <v>2.0000001415610313E-2</v>
      </c>
      <c r="H167" s="26">
        <v>16919079.210000001</v>
      </c>
      <c r="I167" s="25">
        <v>13788673.279999999</v>
      </c>
      <c r="J167" s="27">
        <v>3130405.87</v>
      </c>
      <c r="K167" s="1112"/>
      <c r="L167" s="1112"/>
      <c r="M167" s="1114">
        <f t="shared" si="3"/>
        <v>16548.760000001639</v>
      </c>
      <c r="N167" s="1112"/>
      <c r="O167" s="1112"/>
      <c r="P167" s="1112"/>
      <c r="Q167" s="1112"/>
      <c r="R167" s="1112"/>
      <c r="S167" s="1112"/>
      <c r="T167" s="1112"/>
      <c r="U167" s="1112"/>
      <c r="V167" s="1112"/>
      <c r="W167" s="1112"/>
      <c r="X167" s="1112"/>
      <c r="Y167" s="1112"/>
    </row>
    <row r="168" spans="1:25" ht="14.15" hidden="1" customHeight="1">
      <c r="A168" s="22">
        <v>41037</v>
      </c>
      <c r="B168" s="23">
        <v>2012</v>
      </c>
      <c r="C168" s="24">
        <v>1191372.68</v>
      </c>
      <c r="D168" s="25">
        <v>2127542.9500000002</v>
      </c>
      <c r="E168" s="25">
        <v>1165293.8600000001</v>
      </c>
      <c r="F168" s="25">
        <v>12512300.859999999</v>
      </c>
      <c r="G168" s="25">
        <v>9.9999995436519384E-3</v>
      </c>
      <c r="H168" s="26">
        <v>16996510.359999999</v>
      </c>
      <c r="I168" s="25">
        <v>13865807.01</v>
      </c>
      <c r="J168" s="27">
        <v>3130703.3</v>
      </c>
      <c r="K168" s="1112"/>
      <c r="L168" s="1112"/>
      <c r="M168" s="1114">
        <f t="shared" si="3"/>
        <v>77431.14999999851</v>
      </c>
      <c r="N168" s="1112"/>
      <c r="O168" s="1112"/>
      <c r="P168" s="1112"/>
      <c r="Q168" s="1112"/>
      <c r="R168" s="1112"/>
      <c r="S168" s="1112"/>
      <c r="T168" s="1112"/>
      <c r="U168" s="1112"/>
      <c r="V168" s="1112"/>
      <c r="W168" s="1112"/>
      <c r="X168" s="1112"/>
      <c r="Y168" s="1112"/>
    </row>
    <row r="169" spans="1:25" ht="14.15" hidden="1" customHeight="1">
      <c r="A169" s="22">
        <v>41069</v>
      </c>
      <c r="B169" s="23">
        <v>2012</v>
      </c>
      <c r="C169" s="24">
        <v>1185847.0900000001</v>
      </c>
      <c r="D169" s="25">
        <v>2126322.19</v>
      </c>
      <c r="E169" s="25">
        <v>1158201.8999999999</v>
      </c>
      <c r="F169" s="25">
        <v>12557471.380000001</v>
      </c>
      <c r="G169" s="25">
        <v>9.9999995436519384E-3</v>
      </c>
      <c r="H169" s="26">
        <v>17027842.57</v>
      </c>
      <c r="I169" s="25">
        <v>13905274.07</v>
      </c>
      <c r="J169" s="27">
        <v>3122568.45</v>
      </c>
      <c r="K169" s="1112"/>
      <c r="L169" s="1112"/>
      <c r="M169" s="1114">
        <f t="shared" si="3"/>
        <v>31332.210000000894</v>
      </c>
      <c r="N169" s="1112"/>
      <c r="O169" s="1112"/>
      <c r="P169" s="1112"/>
      <c r="Q169" s="1112"/>
      <c r="R169" s="1112"/>
      <c r="S169" s="1112"/>
      <c r="T169" s="1112"/>
      <c r="U169" s="1112"/>
      <c r="V169" s="1112"/>
      <c r="W169" s="1112"/>
      <c r="X169" s="1112"/>
      <c r="Y169" s="1112"/>
    </row>
    <row r="170" spans="1:25" ht="14.15" hidden="1" customHeight="1">
      <c r="A170" s="22">
        <v>41101</v>
      </c>
      <c r="B170" s="23">
        <v>2012</v>
      </c>
      <c r="C170" s="24">
        <v>1163274.81</v>
      </c>
      <c r="D170" s="25">
        <v>2126054.6800000002</v>
      </c>
      <c r="E170" s="25">
        <v>1140501.45</v>
      </c>
      <c r="F170" s="25">
        <v>12602907.5</v>
      </c>
      <c r="G170" s="25">
        <v>9.9999988451600075E-3</v>
      </c>
      <c r="H170" s="26">
        <v>17032738.449999999</v>
      </c>
      <c r="I170" s="25">
        <v>13942013.789999999</v>
      </c>
      <c r="J170" s="27">
        <v>3090724.62</v>
      </c>
      <c r="K170" s="1112"/>
      <c r="L170" s="1112"/>
      <c r="M170" s="1114">
        <f t="shared" si="3"/>
        <v>4895.8799999989569</v>
      </c>
      <c r="N170" s="1112"/>
      <c r="O170" s="1112"/>
      <c r="P170" s="1112"/>
      <c r="Q170" s="1112"/>
      <c r="R170" s="1112"/>
      <c r="S170" s="1112"/>
      <c r="T170" s="1112"/>
      <c r="U170" s="1112"/>
      <c r="V170" s="1112"/>
      <c r="W170" s="1112"/>
      <c r="X170" s="1112"/>
      <c r="Y170" s="1112"/>
    </row>
    <row r="171" spans="1:25" ht="14.15" hidden="1" customHeight="1">
      <c r="A171" s="22">
        <v>41133</v>
      </c>
      <c r="B171" s="23">
        <v>2012</v>
      </c>
      <c r="C171" s="24">
        <v>1155218.8600000001</v>
      </c>
      <c r="D171" s="25">
        <v>2101169.2200000002</v>
      </c>
      <c r="E171" s="25">
        <v>1110616.77</v>
      </c>
      <c r="F171" s="25">
        <v>12528972.039999999</v>
      </c>
      <c r="G171" s="25">
        <v>9.9999990779906511E-3</v>
      </c>
      <c r="H171" s="26">
        <v>16895976.899999999</v>
      </c>
      <c r="I171" s="25">
        <v>13828511.699999999</v>
      </c>
      <c r="J171" s="27">
        <v>3067465.16</v>
      </c>
      <c r="K171" s="1112"/>
      <c r="L171" s="1112"/>
      <c r="M171" s="1114">
        <f t="shared" si="3"/>
        <v>-136761.55000000075</v>
      </c>
      <c r="N171" s="1112"/>
      <c r="O171" s="1112"/>
      <c r="P171" s="1112"/>
      <c r="Q171" s="1112"/>
      <c r="R171" s="1112"/>
      <c r="S171" s="1112"/>
      <c r="T171" s="1112"/>
      <c r="U171" s="1112"/>
      <c r="V171" s="1112"/>
      <c r="W171" s="1112"/>
      <c r="X171" s="1112"/>
      <c r="Y171" s="1112"/>
    </row>
    <row r="172" spans="1:25" ht="14.15" hidden="1" customHeight="1">
      <c r="A172" s="22">
        <v>41165</v>
      </c>
      <c r="B172" s="23">
        <v>2012</v>
      </c>
      <c r="C172" s="44">
        <v>1165656.3999999999</v>
      </c>
      <c r="D172" s="45">
        <v>2097568.4500000002</v>
      </c>
      <c r="E172" s="45">
        <v>1096896.7</v>
      </c>
      <c r="F172" s="45">
        <v>12449681.6</v>
      </c>
      <c r="G172" s="45">
        <v>0</v>
      </c>
      <c r="H172" s="46">
        <v>16809803.149999999</v>
      </c>
      <c r="I172" s="45">
        <v>13748450.699999999</v>
      </c>
      <c r="J172" s="47">
        <v>3061352.45</v>
      </c>
      <c r="K172" s="1112"/>
      <c r="L172" s="1112"/>
      <c r="M172" s="1114">
        <f t="shared" si="3"/>
        <v>-86173.75</v>
      </c>
      <c r="N172" s="1112"/>
      <c r="O172" s="1112"/>
      <c r="P172" s="1112"/>
      <c r="Q172" s="1112"/>
      <c r="R172" s="1112"/>
      <c r="S172" s="1112"/>
      <c r="T172" s="1112"/>
      <c r="U172" s="1112"/>
      <c r="V172" s="1112"/>
      <c r="W172" s="1112"/>
      <c r="X172" s="1112"/>
      <c r="Y172" s="1112"/>
    </row>
    <row r="173" spans="1:25" ht="14.15" hidden="1" customHeight="1">
      <c r="A173" s="22">
        <v>41197</v>
      </c>
      <c r="B173" s="23">
        <v>2012</v>
      </c>
      <c r="C173" s="24">
        <v>1166261.77</v>
      </c>
      <c r="D173" s="25">
        <v>2081315.04</v>
      </c>
      <c r="E173" s="25">
        <v>1086071.31</v>
      </c>
      <c r="F173" s="25">
        <v>12403078.5</v>
      </c>
      <c r="G173" s="25">
        <v>1.0000000707805157E-2</v>
      </c>
      <c r="H173" s="26">
        <v>16736726.630000001</v>
      </c>
      <c r="I173" s="25">
        <v>13682222.380000001</v>
      </c>
      <c r="J173" s="27">
        <v>3054504.21</v>
      </c>
      <c r="K173" s="1112"/>
      <c r="L173" s="1112"/>
      <c r="M173" s="1114">
        <f t="shared" si="3"/>
        <v>-73076.51999999769</v>
      </c>
      <c r="N173" s="1112"/>
      <c r="O173" s="1112"/>
      <c r="P173" s="1112"/>
      <c r="Q173" s="1112"/>
      <c r="R173" s="1112"/>
      <c r="S173" s="1112"/>
      <c r="T173" s="1112"/>
      <c r="U173" s="1112"/>
      <c r="V173" s="1112"/>
      <c r="W173" s="1112"/>
      <c r="X173" s="1112"/>
      <c r="Y173" s="1112"/>
    </row>
    <row r="174" spans="1:25" ht="14.15" hidden="1" customHeight="1">
      <c r="A174" s="22">
        <v>41229</v>
      </c>
      <c r="B174" s="23">
        <v>2012</v>
      </c>
      <c r="C174" s="24">
        <v>1154766.0900000001</v>
      </c>
      <c r="D174" s="25">
        <v>2071715.19</v>
      </c>
      <c r="E174" s="25">
        <v>1070484.8</v>
      </c>
      <c r="F174" s="25">
        <v>12234082.039999999</v>
      </c>
      <c r="G174" s="25">
        <v>2.0000001648440957E-2</v>
      </c>
      <c r="H174" s="26">
        <v>16531048.140000001</v>
      </c>
      <c r="I174" s="25">
        <v>13486968.640000001</v>
      </c>
      <c r="J174" s="27">
        <v>3044079.46</v>
      </c>
      <c r="K174" s="1112"/>
      <c r="L174" s="1112"/>
      <c r="M174" s="1114">
        <f t="shared" si="3"/>
        <v>-205678.49000000022</v>
      </c>
      <c r="N174" s="1112"/>
      <c r="O174" s="1112"/>
      <c r="P174" s="1112"/>
      <c r="Q174" s="1112"/>
      <c r="R174" s="1112"/>
      <c r="S174" s="1112"/>
      <c r="T174" s="1112"/>
      <c r="U174" s="1112"/>
      <c r="V174" s="1112"/>
      <c r="W174" s="1112"/>
      <c r="X174" s="1112"/>
      <c r="Y174" s="1112"/>
    </row>
    <row r="175" spans="1:25" ht="14.15" hidden="1" customHeight="1">
      <c r="A175" s="22">
        <v>41261</v>
      </c>
      <c r="B175" s="23">
        <v>2012</v>
      </c>
      <c r="C175" s="24">
        <v>1168245.76</v>
      </c>
      <c r="D175" s="25">
        <v>2056783.52</v>
      </c>
      <c r="E175" s="25">
        <v>1043655.76</v>
      </c>
      <c r="F175" s="25">
        <v>12173996.17</v>
      </c>
      <c r="G175" s="25">
        <v>2.0000000717118382E-2</v>
      </c>
      <c r="H175" s="26">
        <v>16442681.23</v>
      </c>
      <c r="I175" s="25">
        <v>13403112.16</v>
      </c>
      <c r="J175" s="27">
        <v>3039569.04</v>
      </c>
      <c r="K175" s="1112"/>
      <c r="L175" s="1112"/>
      <c r="M175" s="1114">
        <f t="shared" si="3"/>
        <v>-88366.910000000149</v>
      </c>
      <c r="N175" s="1112"/>
      <c r="O175" s="1112"/>
      <c r="P175" s="1112"/>
      <c r="Q175" s="1112"/>
      <c r="R175" s="1112"/>
      <c r="S175" s="1112"/>
      <c r="T175" s="1112"/>
      <c r="U175" s="1112"/>
      <c r="V175" s="1112"/>
      <c r="W175" s="1112"/>
      <c r="X175" s="1112"/>
      <c r="Y175" s="1112"/>
    </row>
    <row r="176" spans="1:25" ht="14.15" hidden="1" customHeight="1">
      <c r="A176" s="33">
        <v>2013</v>
      </c>
      <c r="B176" s="50">
        <v>2013</v>
      </c>
      <c r="C176" s="51"/>
      <c r="D176" s="52"/>
      <c r="E176" s="52"/>
      <c r="F176" s="52"/>
      <c r="G176" s="52"/>
      <c r="H176" s="53"/>
      <c r="I176" s="52"/>
      <c r="J176" s="54"/>
      <c r="K176" s="1112"/>
      <c r="L176" s="1112"/>
      <c r="M176" s="1114"/>
      <c r="N176" s="1112"/>
      <c r="O176" s="1112"/>
      <c r="P176" s="1112"/>
      <c r="Q176" s="1112"/>
      <c r="R176" s="1112"/>
      <c r="S176" s="1112"/>
      <c r="T176" s="1112"/>
      <c r="U176" s="1112"/>
      <c r="V176" s="1112"/>
      <c r="W176" s="1112"/>
      <c r="X176" s="1112"/>
      <c r="Y176" s="1112"/>
    </row>
    <row r="177" spans="1:25" ht="14.15" hidden="1" customHeight="1">
      <c r="A177" s="22">
        <v>41275</v>
      </c>
      <c r="B177" s="23">
        <v>2013</v>
      </c>
      <c r="C177" s="29">
        <v>1138720.68</v>
      </c>
      <c r="D177" s="30">
        <v>2028194.54</v>
      </c>
      <c r="E177" s="30">
        <v>1010287.18</v>
      </c>
      <c r="F177" s="30">
        <v>12002235.630000001</v>
      </c>
      <c r="G177" s="30">
        <v>9.9999981466680765E-3</v>
      </c>
      <c r="H177" s="31">
        <v>16179438.039999999</v>
      </c>
      <c r="I177" s="30">
        <v>13156082.789999999</v>
      </c>
      <c r="J177" s="32">
        <v>3023355.22</v>
      </c>
      <c r="K177" s="1112"/>
      <c r="L177" s="1112"/>
      <c r="M177" s="1114">
        <f>H177-H175</f>
        <v>-263243.19000000134</v>
      </c>
      <c r="N177" s="1112"/>
      <c r="O177" s="1112"/>
      <c r="P177" s="1112"/>
      <c r="Q177" s="1112"/>
      <c r="R177" s="1112"/>
      <c r="S177" s="1112"/>
      <c r="T177" s="1112"/>
      <c r="U177" s="1112"/>
      <c r="V177" s="1112"/>
      <c r="W177" s="1112"/>
      <c r="X177" s="1112"/>
      <c r="Y177" s="1112"/>
    </row>
    <row r="178" spans="1:25" ht="14.15" hidden="1" customHeight="1">
      <c r="A178" s="22">
        <v>41307</v>
      </c>
      <c r="B178" s="23">
        <v>2013</v>
      </c>
      <c r="C178" s="24">
        <v>1124558.25</v>
      </c>
      <c r="D178" s="25">
        <v>2027405</v>
      </c>
      <c r="E178" s="25">
        <v>1008861.15</v>
      </c>
      <c r="F178" s="25">
        <v>11989922.199999999</v>
      </c>
      <c r="G178" s="25">
        <v>0</v>
      </c>
      <c r="H178" s="26">
        <v>16150746.6</v>
      </c>
      <c r="I178" s="25">
        <v>13139259.550000001</v>
      </c>
      <c r="J178" s="27">
        <v>3011487.05</v>
      </c>
      <c r="K178" s="1112"/>
      <c r="L178" s="1112"/>
      <c r="M178" s="1114">
        <f t="shared" si="3"/>
        <v>-28691.439999999478</v>
      </c>
      <c r="N178" s="1112"/>
      <c r="O178" s="1112"/>
      <c r="P178" s="1112"/>
      <c r="Q178" s="1112"/>
      <c r="R178" s="1112"/>
      <c r="S178" s="1112"/>
      <c r="T178" s="1112"/>
      <c r="U178" s="1112"/>
      <c r="V178" s="1112"/>
      <c r="W178" s="1112"/>
      <c r="X178" s="1112"/>
      <c r="Y178" s="1112"/>
    </row>
    <row r="179" spans="1:25" ht="14.15" hidden="1" customHeight="1">
      <c r="A179" s="22">
        <v>41339</v>
      </c>
      <c r="B179" s="23">
        <v>2013</v>
      </c>
      <c r="C179" s="24">
        <v>1120175.57</v>
      </c>
      <c r="D179" s="25">
        <v>2020227.57</v>
      </c>
      <c r="E179" s="25">
        <v>1000220.21</v>
      </c>
      <c r="F179" s="25">
        <v>12040651.460000001</v>
      </c>
      <c r="G179" s="25">
        <v>0</v>
      </c>
      <c r="H179" s="26">
        <v>16181274.83</v>
      </c>
      <c r="I179" s="25">
        <v>13162560.09</v>
      </c>
      <c r="J179" s="27">
        <v>3018714.73</v>
      </c>
      <c r="K179" s="1112"/>
      <c r="L179" s="1112"/>
      <c r="M179" s="1114">
        <f t="shared" si="3"/>
        <v>30528.230000000447</v>
      </c>
      <c r="N179" s="1112"/>
      <c r="O179" s="1112"/>
      <c r="P179" s="1112"/>
      <c r="Q179" s="1112"/>
      <c r="R179" s="1112"/>
      <c r="S179" s="1112"/>
      <c r="T179" s="1112"/>
      <c r="U179" s="1112"/>
      <c r="V179" s="1112"/>
      <c r="W179" s="1112"/>
      <c r="X179" s="1112"/>
      <c r="Y179" s="1112"/>
    </row>
    <row r="180" spans="1:25" ht="14.15" customHeight="1">
      <c r="A180" s="22">
        <v>41371</v>
      </c>
      <c r="B180" s="23">
        <v>2013</v>
      </c>
      <c r="C180" s="24">
        <v>1120007.45</v>
      </c>
      <c r="D180" s="25">
        <v>2012435.77</v>
      </c>
      <c r="E180" s="25">
        <v>998384.27</v>
      </c>
      <c r="F180" s="25">
        <v>12101524.800000001</v>
      </c>
      <c r="G180" s="25">
        <v>0</v>
      </c>
      <c r="H180" s="26">
        <v>16232352.300000001</v>
      </c>
      <c r="I180" s="25">
        <v>13201709.119999999</v>
      </c>
      <c r="J180" s="27">
        <v>3030643.18</v>
      </c>
      <c r="K180" s="1112"/>
      <c r="L180" s="1112"/>
      <c r="M180" s="1114">
        <f t="shared" si="3"/>
        <v>51077.470000000671</v>
      </c>
      <c r="N180" s="1112"/>
      <c r="O180" s="1112"/>
      <c r="P180" s="1112"/>
      <c r="Q180" s="1112"/>
      <c r="R180" s="1112"/>
      <c r="S180" s="1112"/>
      <c r="T180" s="1112"/>
      <c r="U180" s="1112"/>
      <c r="V180" s="1112"/>
      <c r="W180" s="1112"/>
      <c r="X180" s="1112"/>
      <c r="Y180" s="1112"/>
    </row>
    <row r="181" spans="1:25" ht="14.15" hidden="1" customHeight="1">
      <c r="A181" s="22">
        <v>41403</v>
      </c>
      <c r="B181" s="23">
        <v>2013</v>
      </c>
      <c r="C181" s="29">
        <v>1135797.8600000001</v>
      </c>
      <c r="D181" s="30">
        <v>2016487.45</v>
      </c>
      <c r="E181" s="30">
        <v>1004096.63</v>
      </c>
      <c r="F181" s="30">
        <v>12210630.619999999</v>
      </c>
      <c r="G181" s="30">
        <v>0</v>
      </c>
      <c r="H181" s="31">
        <v>16367012.58</v>
      </c>
      <c r="I181" s="30">
        <v>13323992.4</v>
      </c>
      <c r="J181" s="32">
        <v>3043020.18</v>
      </c>
      <c r="K181" s="1112"/>
      <c r="L181" s="1112"/>
      <c r="M181" s="1114">
        <f t="shared" si="3"/>
        <v>134660.27999999933</v>
      </c>
      <c r="N181" s="1112"/>
      <c r="O181" s="1112"/>
      <c r="P181" s="1112"/>
      <c r="Q181" s="1112"/>
      <c r="R181" s="1112"/>
      <c r="S181" s="1112"/>
      <c r="T181" s="1112"/>
      <c r="U181" s="1112"/>
      <c r="V181" s="1112"/>
      <c r="W181" s="1112"/>
      <c r="X181" s="1112"/>
      <c r="Y181" s="1112"/>
    </row>
    <row r="182" spans="1:25" ht="14.15" hidden="1" customHeight="1">
      <c r="A182" s="22">
        <v>41435</v>
      </c>
      <c r="B182" s="23">
        <v>2013</v>
      </c>
      <c r="C182" s="24">
        <v>1101284.3500000001</v>
      </c>
      <c r="D182" s="25">
        <v>2025314.7</v>
      </c>
      <c r="E182" s="25">
        <v>1008742.1</v>
      </c>
      <c r="F182" s="25">
        <v>12258524.35</v>
      </c>
      <c r="G182" s="25">
        <v>0</v>
      </c>
      <c r="H182" s="26">
        <v>16393865.5</v>
      </c>
      <c r="I182" s="25">
        <v>13338409.9</v>
      </c>
      <c r="J182" s="27">
        <v>3055455.6</v>
      </c>
      <c r="K182" s="1112"/>
      <c r="L182" s="1112"/>
      <c r="M182" s="1114">
        <f t="shared" si="3"/>
        <v>26852.919999999925</v>
      </c>
      <c r="N182" s="1112"/>
      <c r="O182" s="1112"/>
      <c r="P182" s="1112"/>
      <c r="Q182" s="1112"/>
      <c r="R182" s="1112"/>
      <c r="S182" s="1112"/>
      <c r="T182" s="1112"/>
      <c r="U182" s="1112"/>
      <c r="V182" s="1112"/>
      <c r="W182" s="1112"/>
      <c r="X182" s="1112"/>
      <c r="Y182" s="1112"/>
    </row>
    <row r="183" spans="1:25" ht="14.15" hidden="1" customHeight="1">
      <c r="A183" s="22">
        <v>41467</v>
      </c>
      <c r="B183" s="23">
        <v>2013</v>
      </c>
      <c r="C183" s="24">
        <v>1075277.52</v>
      </c>
      <c r="D183" s="25">
        <v>2036950.52</v>
      </c>
      <c r="E183" s="25">
        <v>1008009.6</v>
      </c>
      <c r="F183" s="25">
        <v>12306518.119999999</v>
      </c>
      <c r="G183" s="25">
        <v>0</v>
      </c>
      <c r="H183" s="26">
        <v>16426755.775217392</v>
      </c>
      <c r="I183" s="25">
        <v>13366945.939999999</v>
      </c>
      <c r="J183" s="27">
        <v>3059809.82</v>
      </c>
      <c r="K183" s="1112"/>
      <c r="L183" s="1112"/>
      <c r="M183" s="1114">
        <f t="shared" si="3"/>
        <v>32890.275217391551</v>
      </c>
      <c r="N183" s="1112"/>
      <c r="O183" s="1112"/>
      <c r="P183" s="1112"/>
      <c r="Q183" s="1112"/>
      <c r="R183" s="1112"/>
      <c r="S183" s="1112"/>
      <c r="T183" s="1112"/>
      <c r="U183" s="1112"/>
      <c r="V183" s="1112"/>
      <c r="W183" s="1112"/>
      <c r="X183" s="1112"/>
      <c r="Y183" s="1112"/>
    </row>
    <row r="184" spans="1:25" ht="14.15" hidden="1" customHeight="1">
      <c r="A184" s="22">
        <v>41499</v>
      </c>
      <c r="B184" s="23">
        <v>2013</v>
      </c>
      <c r="C184" s="24">
        <v>1057033.8</v>
      </c>
      <c r="D184" s="25">
        <v>2017820.71</v>
      </c>
      <c r="E184" s="25">
        <v>990460.04</v>
      </c>
      <c r="F184" s="25">
        <v>12262372.609999999</v>
      </c>
      <c r="G184" s="25">
        <v>0</v>
      </c>
      <c r="H184" s="26">
        <v>16327687.18</v>
      </c>
      <c r="I184" s="25">
        <v>13280594.800000001</v>
      </c>
      <c r="J184" s="27">
        <v>3047092.38</v>
      </c>
      <c r="K184" s="1112"/>
      <c r="L184" s="1112"/>
      <c r="M184" s="1114">
        <f t="shared" si="3"/>
        <v>-99068.595217391849</v>
      </c>
      <c r="N184" s="1112"/>
      <c r="O184" s="1112"/>
      <c r="P184" s="1112"/>
      <c r="Q184" s="1112"/>
      <c r="R184" s="1112"/>
      <c r="S184" s="1112"/>
      <c r="T184" s="1112"/>
      <c r="U184" s="1112"/>
      <c r="V184" s="1112"/>
      <c r="W184" s="1112"/>
      <c r="X184" s="1112"/>
      <c r="Y184" s="1112"/>
    </row>
    <row r="185" spans="1:25" ht="14.15" hidden="1" customHeight="1">
      <c r="A185" s="22">
        <v>41531</v>
      </c>
      <c r="B185" s="23">
        <v>2013</v>
      </c>
      <c r="C185" s="24">
        <v>1083662.0900000001</v>
      </c>
      <c r="D185" s="25">
        <v>2022521.71</v>
      </c>
      <c r="E185" s="25">
        <v>986431.71</v>
      </c>
      <c r="F185" s="25">
        <v>12212829.85</v>
      </c>
      <c r="G185" s="25">
        <v>0</v>
      </c>
      <c r="H185" s="26">
        <v>16305445.369999999</v>
      </c>
      <c r="I185" s="25">
        <v>13257019.279999999</v>
      </c>
      <c r="J185" s="27">
        <v>3048426.09</v>
      </c>
      <c r="K185" s="1112"/>
      <c r="L185" s="1112"/>
      <c r="M185" s="1114">
        <f t="shared" si="3"/>
        <v>-22241.810000000522</v>
      </c>
      <c r="N185" s="1112"/>
      <c r="O185" s="1112"/>
      <c r="P185" s="1112"/>
      <c r="Q185" s="1112"/>
      <c r="R185" s="1112"/>
      <c r="S185" s="1112"/>
      <c r="T185" s="1112"/>
      <c r="U185" s="1112"/>
      <c r="V185" s="1112"/>
      <c r="W185" s="1112"/>
      <c r="X185" s="1112"/>
      <c r="Y185" s="1112"/>
    </row>
    <row r="186" spans="1:25" ht="14.15" hidden="1" customHeight="1">
      <c r="A186" s="22">
        <v>41563</v>
      </c>
      <c r="B186" s="23">
        <v>2013</v>
      </c>
      <c r="C186" s="24">
        <v>1117752.56</v>
      </c>
      <c r="D186" s="25">
        <v>2021173.26</v>
      </c>
      <c r="E186" s="25">
        <v>988713.39</v>
      </c>
      <c r="F186" s="25">
        <v>12232733.289999999</v>
      </c>
      <c r="G186" s="25">
        <v>0</v>
      </c>
      <c r="H186" s="26">
        <v>16360372.51</v>
      </c>
      <c r="I186" s="25">
        <v>13308286.25</v>
      </c>
      <c r="J186" s="27">
        <v>3052086.26</v>
      </c>
      <c r="K186" s="1112"/>
      <c r="L186" s="1112"/>
      <c r="M186" s="1114">
        <f t="shared" si="3"/>
        <v>54927.140000000596</v>
      </c>
      <c r="N186" s="1112"/>
      <c r="O186" s="1112"/>
      <c r="P186" s="1112"/>
      <c r="Q186" s="1112"/>
      <c r="R186" s="1112"/>
      <c r="S186" s="1112"/>
      <c r="T186" s="1112"/>
      <c r="U186" s="1112"/>
      <c r="V186" s="1112"/>
      <c r="W186" s="1112"/>
      <c r="X186" s="1112"/>
      <c r="Y186" s="1112"/>
    </row>
    <row r="187" spans="1:25" ht="14.15" hidden="1" customHeight="1">
      <c r="A187" s="22">
        <v>41595</v>
      </c>
      <c r="B187" s="23">
        <v>2013</v>
      </c>
      <c r="C187" s="24">
        <v>1091272.1499999999</v>
      </c>
      <c r="D187" s="25">
        <v>2019345.4</v>
      </c>
      <c r="E187" s="25">
        <v>989332.05</v>
      </c>
      <c r="F187" s="25">
        <v>12193593.6</v>
      </c>
      <c r="G187" s="25">
        <v>0</v>
      </c>
      <c r="H187" s="26">
        <v>16293543.199999999</v>
      </c>
      <c r="I187" s="25">
        <v>13237475.6</v>
      </c>
      <c r="J187" s="27">
        <v>3056067.6</v>
      </c>
      <c r="K187" s="1112"/>
      <c r="L187" s="1112"/>
      <c r="M187" s="1114">
        <f t="shared" si="3"/>
        <v>-66829.310000000522</v>
      </c>
      <c r="N187" s="1112"/>
      <c r="O187" s="1112"/>
      <c r="P187" s="1112"/>
      <c r="Q187" s="1112"/>
      <c r="R187" s="1112"/>
      <c r="S187" s="1112"/>
      <c r="T187" s="1112"/>
      <c r="U187" s="1112"/>
      <c r="V187" s="1112"/>
      <c r="W187" s="1112"/>
      <c r="X187" s="1112"/>
      <c r="Y187" s="1112"/>
    </row>
    <row r="188" spans="1:25" ht="14.15" hidden="1" customHeight="1">
      <c r="A188" s="22">
        <v>41627</v>
      </c>
      <c r="B188" s="23">
        <v>2013</v>
      </c>
      <c r="C188" s="24">
        <v>1140501.5</v>
      </c>
      <c r="D188" s="25">
        <v>2011387.38</v>
      </c>
      <c r="E188" s="25">
        <v>968338.72</v>
      </c>
      <c r="F188" s="25">
        <v>12237412.439999999</v>
      </c>
      <c r="G188" s="25">
        <v>0</v>
      </c>
      <c r="H188" s="26">
        <v>16357640.050000001</v>
      </c>
      <c r="I188" s="25">
        <v>13293852.880000001</v>
      </c>
      <c r="J188" s="27">
        <v>3063787.16</v>
      </c>
      <c r="K188" s="1112"/>
      <c r="L188" s="1112"/>
      <c r="M188" s="1114">
        <f t="shared" si="3"/>
        <v>64096.85000000149</v>
      </c>
      <c r="N188" s="1112"/>
      <c r="O188" s="1112"/>
      <c r="P188" s="1112"/>
      <c r="Q188" s="1112"/>
      <c r="R188" s="1112"/>
      <c r="S188" s="1112"/>
      <c r="T188" s="1112"/>
      <c r="U188" s="1112"/>
      <c r="V188" s="1112"/>
      <c r="W188" s="1112"/>
      <c r="X188" s="1112"/>
      <c r="Y188" s="1112"/>
    </row>
    <row r="189" spans="1:25" ht="14.15" hidden="1" customHeight="1">
      <c r="A189" s="33">
        <v>2014</v>
      </c>
      <c r="B189" s="23">
        <v>2014</v>
      </c>
      <c r="C189" s="17"/>
      <c r="D189" s="18"/>
      <c r="E189" s="18"/>
      <c r="F189" s="18"/>
      <c r="G189" s="18"/>
      <c r="H189" s="55"/>
      <c r="I189" s="18"/>
      <c r="J189" s="21"/>
      <c r="K189" s="1112"/>
      <c r="L189" s="1112"/>
      <c r="M189" s="1114"/>
      <c r="N189" s="1112"/>
      <c r="O189" s="1112"/>
      <c r="P189" s="1112"/>
      <c r="Q189" s="1112"/>
      <c r="R189" s="1112"/>
      <c r="S189" s="1112"/>
      <c r="T189" s="1112"/>
      <c r="U189" s="1112"/>
      <c r="V189" s="1112"/>
      <c r="W189" s="1112"/>
      <c r="X189" s="1112"/>
      <c r="Y189" s="1112"/>
    </row>
    <row r="190" spans="1:25" ht="14.15" hidden="1" customHeight="1">
      <c r="A190" s="22">
        <v>41640</v>
      </c>
      <c r="B190" s="23">
        <v>2014</v>
      </c>
      <c r="C190" s="29">
        <v>1142037.23</v>
      </c>
      <c r="D190" s="30">
        <v>1992501.85</v>
      </c>
      <c r="E190" s="30">
        <v>942375.8</v>
      </c>
      <c r="F190" s="30">
        <v>12096694.609999999</v>
      </c>
      <c r="G190" s="30">
        <v>0</v>
      </c>
      <c r="H190" s="31">
        <v>16173609.52</v>
      </c>
      <c r="I190" s="30">
        <v>13121556.52</v>
      </c>
      <c r="J190" s="32">
        <v>3052053</v>
      </c>
      <c r="K190" s="1112"/>
      <c r="L190" s="1112"/>
      <c r="M190" s="1114">
        <f>H190-H188</f>
        <v>-184030.53000000119</v>
      </c>
      <c r="N190" s="1112"/>
      <c r="O190" s="1112"/>
      <c r="P190" s="1112"/>
      <c r="Q190" s="1112"/>
      <c r="R190" s="1112"/>
      <c r="S190" s="1112"/>
      <c r="T190" s="1112"/>
      <c r="U190" s="1112"/>
      <c r="V190" s="1112"/>
      <c r="W190" s="1112"/>
      <c r="X190" s="1112"/>
      <c r="Y190" s="1112"/>
    </row>
    <row r="191" spans="1:25" ht="14.15" hidden="1" customHeight="1">
      <c r="A191" s="22">
        <v>41671</v>
      </c>
      <c r="B191" s="23">
        <v>2014</v>
      </c>
      <c r="C191" s="24">
        <v>1131630.5</v>
      </c>
      <c r="D191" s="25">
        <v>2001330.7</v>
      </c>
      <c r="E191" s="25">
        <v>952500.05</v>
      </c>
      <c r="F191" s="25">
        <v>12126842.550000001</v>
      </c>
      <c r="G191" s="25">
        <v>0</v>
      </c>
      <c r="H191" s="26">
        <v>16212303.800000001</v>
      </c>
      <c r="I191" s="25">
        <v>13156920.25</v>
      </c>
      <c r="J191" s="27">
        <v>3055383.55</v>
      </c>
      <c r="K191" s="1112"/>
      <c r="L191" s="1112"/>
      <c r="M191" s="1114">
        <f t="shared" si="3"/>
        <v>38694.280000001192</v>
      </c>
      <c r="N191" s="1112"/>
      <c r="O191" s="1112"/>
      <c r="P191" s="1112"/>
      <c r="Q191" s="1112"/>
      <c r="R191" s="1112"/>
      <c r="S191" s="1112"/>
      <c r="T191" s="1112"/>
      <c r="U191" s="1112"/>
      <c r="V191" s="1112"/>
      <c r="W191" s="1112"/>
      <c r="X191" s="1112"/>
      <c r="Y191" s="1112"/>
    </row>
    <row r="192" spans="1:25" ht="13.5" hidden="1" customHeight="1">
      <c r="A192" s="22">
        <v>41699</v>
      </c>
      <c r="B192" s="23">
        <v>2014</v>
      </c>
      <c r="C192" s="24">
        <v>1115790.33</v>
      </c>
      <c r="D192" s="25">
        <v>2004967.9</v>
      </c>
      <c r="E192" s="25">
        <v>964494.04</v>
      </c>
      <c r="F192" s="25">
        <v>12211035.939999999</v>
      </c>
      <c r="G192" s="25">
        <v>0</v>
      </c>
      <c r="H192" s="26">
        <v>16296288.220000001</v>
      </c>
      <c r="I192" s="25">
        <v>13224285.51</v>
      </c>
      <c r="J192" s="27">
        <v>3072002.71</v>
      </c>
      <c r="K192" s="1112"/>
      <c r="L192" s="1112"/>
      <c r="M192" s="1114">
        <f t="shared" si="3"/>
        <v>83984.419999999925</v>
      </c>
      <c r="N192" s="1112"/>
      <c r="O192" s="1112"/>
      <c r="P192" s="1112"/>
      <c r="Q192" s="1112"/>
      <c r="R192" s="1112"/>
      <c r="S192" s="1112"/>
      <c r="T192" s="1112"/>
      <c r="U192" s="1112"/>
      <c r="V192" s="1112"/>
      <c r="W192" s="1112"/>
      <c r="X192" s="1112"/>
      <c r="Y192" s="1112"/>
    </row>
    <row r="193" spans="1:25" ht="13.5" customHeight="1">
      <c r="A193" s="22">
        <v>41730</v>
      </c>
      <c r="B193" s="23">
        <v>2014</v>
      </c>
      <c r="C193" s="24">
        <v>1111290.05</v>
      </c>
      <c r="D193" s="25">
        <v>2006277.5</v>
      </c>
      <c r="E193" s="25">
        <v>968508.85</v>
      </c>
      <c r="F193" s="25">
        <v>12343976.550000001</v>
      </c>
      <c r="G193" s="25">
        <v>0</v>
      </c>
      <c r="H193" s="26">
        <v>16430052.949999999</v>
      </c>
      <c r="I193" s="25">
        <v>13336414.949999999</v>
      </c>
      <c r="J193" s="27">
        <v>3093638</v>
      </c>
      <c r="K193" s="1112"/>
      <c r="L193" s="1112"/>
      <c r="M193" s="1114">
        <f t="shared" si="3"/>
        <v>133764.72999999858</v>
      </c>
      <c r="N193" s="1112"/>
      <c r="O193" s="1112"/>
      <c r="P193" s="1112"/>
      <c r="Q193" s="1112"/>
      <c r="R193" s="1112"/>
      <c r="S193" s="1112"/>
      <c r="T193" s="1112"/>
      <c r="U193" s="1112"/>
      <c r="V193" s="1112"/>
      <c r="W193" s="1112"/>
      <c r="X193" s="1112"/>
      <c r="Y193" s="1112"/>
    </row>
    <row r="194" spans="1:25" ht="13.5" hidden="1" customHeight="1">
      <c r="A194" s="22">
        <v>41760</v>
      </c>
      <c r="B194" s="23">
        <v>2014</v>
      </c>
      <c r="C194" s="29">
        <v>1137436.28</v>
      </c>
      <c r="D194" s="30">
        <v>2017680.61</v>
      </c>
      <c r="E194" s="30">
        <v>981157.76</v>
      </c>
      <c r="F194" s="30">
        <v>12492098.560000001</v>
      </c>
      <c r="G194" s="30">
        <v>0</v>
      </c>
      <c r="H194" s="31">
        <v>16628373.220000001</v>
      </c>
      <c r="I194" s="30">
        <v>13515661.890000001</v>
      </c>
      <c r="J194" s="32">
        <v>3112711.33</v>
      </c>
      <c r="K194" s="1112"/>
      <c r="L194" s="1112"/>
      <c r="M194" s="1114">
        <f t="shared" si="3"/>
        <v>198320.27000000142</v>
      </c>
      <c r="N194" s="1112"/>
      <c r="O194" s="1112"/>
      <c r="P194" s="1112"/>
      <c r="Q194" s="1112"/>
      <c r="R194" s="1112"/>
      <c r="S194" s="1112"/>
      <c r="T194" s="1112"/>
      <c r="U194" s="1112"/>
      <c r="V194" s="1112"/>
      <c r="W194" s="1112"/>
      <c r="X194" s="1112"/>
      <c r="Y194" s="1112"/>
    </row>
    <row r="195" spans="1:25" ht="13.5" hidden="1" customHeight="1">
      <c r="A195" s="22">
        <v>41791</v>
      </c>
      <c r="B195" s="23">
        <v>2014</v>
      </c>
      <c r="C195" s="24">
        <v>1107781.52</v>
      </c>
      <c r="D195" s="25">
        <v>2031961.23</v>
      </c>
      <c r="E195" s="25">
        <v>993072.28</v>
      </c>
      <c r="F195" s="25">
        <v>12552180.039999999</v>
      </c>
      <c r="G195" s="25">
        <v>0</v>
      </c>
      <c r="H195" s="26">
        <v>16684995.08</v>
      </c>
      <c r="I195" s="25">
        <v>13556952.27</v>
      </c>
      <c r="J195" s="27">
        <v>3128042.8</v>
      </c>
      <c r="K195" s="1112"/>
      <c r="L195" s="1112"/>
      <c r="M195" s="1114">
        <f t="shared" si="3"/>
        <v>56621.859999999404</v>
      </c>
      <c r="N195" s="1112"/>
      <c r="O195" s="1112"/>
      <c r="P195" s="1112"/>
      <c r="Q195" s="1112"/>
      <c r="R195" s="1112"/>
      <c r="S195" s="1112"/>
      <c r="T195" s="1112"/>
      <c r="U195" s="1112"/>
      <c r="V195" s="1112"/>
      <c r="W195" s="1112"/>
      <c r="X195" s="1112"/>
      <c r="Y195" s="1112"/>
    </row>
    <row r="196" spans="1:25" ht="13.5" hidden="1" customHeight="1">
      <c r="A196" s="22">
        <v>41821</v>
      </c>
      <c r="B196" s="23">
        <v>2014</v>
      </c>
      <c r="C196" s="24">
        <v>1077891.9099999999</v>
      </c>
      <c r="D196" s="25">
        <v>2048542.04</v>
      </c>
      <c r="E196" s="25">
        <v>997056.82</v>
      </c>
      <c r="F196" s="25">
        <v>12623611.859999999</v>
      </c>
      <c r="G196" s="25">
        <v>0</v>
      </c>
      <c r="H196" s="26">
        <v>16747102.643478261</v>
      </c>
      <c r="I196" s="25">
        <v>13615264.77</v>
      </c>
      <c r="J196" s="27">
        <v>3131837.86</v>
      </c>
      <c r="K196" s="1112"/>
      <c r="L196" s="1112"/>
      <c r="M196" s="1114">
        <f t="shared" si="3"/>
        <v>62107.563478261232</v>
      </c>
      <c r="N196" s="1112"/>
      <c r="O196" s="1112"/>
      <c r="P196" s="1112"/>
      <c r="Q196" s="1112"/>
      <c r="R196" s="1112"/>
      <c r="S196" s="1112"/>
      <c r="T196" s="1112"/>
      <c r="U196" s="1112"/>
      <c r="V196" s="1112"/>
      <c r="W196" s="1112"/>
      <c r="X196" s="1112"/>
      <c r="Y196" s="1112"/>
    </row>
    <row r="197" spans="1:25" ht="13.5" hidden="1" customHeight="1">
      <c r="A197" s="22">
        <v>41852</v>
      </c>
      <c r="B197" s="23">
        <v>2014</v>
      </c>
      <c r="C197" s="24">
        <v>1063734.2</v>
      </c>
      <c r="D197" s="25">
        <v>2028995.15</v>
      </c>
      <c r="E197" s="25">
        <v>986772.5</v>
      </c>
      <c r="F197" s="25">
        <v>12570018.65</v>
      </c>
      <c r="G197" s="25">
        <v>0</v>
      </c>
      <c r="H197" s="26">
        <v>16649520.5</v>
      </c>
      <c r="I197" s="25">
        <v>13527140.699999999</v>
      </c>
      <c r="J197" s="27">
        <v>3122379.8</v>
      </c>
      <c r="K197" s="1112"/>
      <c r="L197" s="1112"/>
      <c r="M197" s="1114">
        <f t="shared" si="3"/>
        <v>-97582.143478261307</v>
      </c>
      <c r="N197" s="1112"/>
      <c r="O197" s="1112"/>
      <c r="P197" s="1112"/>
      <c r="Q197" s="1112"/>
      <c r="R197" s="1112"/>
      <c r="S197" s="1112"/>
      <c r="T197" s="1112"/>
      <c r="U197" s="1112"/>
      <c r="V197" s="1112"/>
      <c r="W197" s="1112"/>
      <c r="X197" s="1112"/>
      <c r="Y197" s="1112"/>
    </row>
    <row r="198" spans="1:25" ht="13.5" hidden="1" customHeight="1">
      <c r="A198" s="22">
        <v>41883</v>
      </c>
      <c r="B198" s="23">
        <v>2014</v>
      </c>
      <c r="C198" s="24">
        <v>1103036.8999999999</v>
      </c>
      <c r="D198" s="25">
        <v>2036258.59</v>
      </c>
      <c r="E198" s="25">
        <v>984917.5</v>
      </c>
      <c r="F198" s="25">
        <v>12537489.949999999</v>
      </c>
      <c r="G198" s="25">
        <v>0</v>
      </c>
      <c r="H198" s="26">
        <v>16661702.949999999</v>
      </c>
      <c r="I198" s="25">
        <v>13535047.949999999</v>
      </c>
      <c r="J198" s="27">
        <v>3126655</v>
      </c>
      <c r="K198" s="1112"/>
      <c r="L198" s="1112"/>
      <c r="M198" s="1114">
        <f t="shared" si="3"/>
        <v>12182.449999999255</v>
      </c>
      <c r="N198" s="1112"/>
      <c r="O198" s="1112"/>
      <c r="P198" s="1112"/>
      <c r="Q198" s="1112"/>
      <c r="R198" s="1112"/>
      <c r="S198" s="1112"/>
      <c r="T198" s="1112"/>
      <c r="U198" s="1112"/>
      <c r="V198" s="1112"/>
      <c r="W198" s="1112"/>
      <c r="X198" s="1112"/>
      <c r="Y198" s="1112"/>
    </row>
    <row r="199" spans="1:25" ht="13.5" hidden="1" customHeight="1">
      <c r="A199" s="22">
        <v>41913</v>
      </c>
      <c r="B199" s="23">
        <v>2014</v>
      </c>
      <c r="C199" s="24">
        <v>1103673.6499999999</v>
      </c>
      <c r="D199" s="25">
        <v>2033899.91</v>
      </c>
      <c r="E199" s="25">
        <v>994077.34</v>
      </c>
      <c r="F199" s="25">
        <v>12558868.82</v>
      </c>
      <c r="G199" s="25">
        <v>0</v>
      </c>
      <c r="H199" s="26">
        <v>16690519.73</v>
      </c>
      <c r="I199" s="25">
        <v>13558272.51</v>
      </c>
      <c r="J199" s="27">
        <v>3132247.21</v>
      </c>
      <c r="K199" s="1112"/>
      <c r="L199" s="1112"/>
      <c r="M199" s="1114">
        <f t="shared" si="3"/>
        <v>28816.780000001192</v>
      </c>
      <c r="N199" s="1112"/>
      <c r="O199" s="1112"/>
      <c r="P199" s="1112"/>
      <c r="Q199" s="1112"/>
      <c r="R199" s="1112"/>
      <c r="S199" s="1112"/>
      <c r="T199" s="1112"/>
      <c r="U199" s="1112"/>
      <c r="V199" s="1112"/>
      <c r="W199" s="1112"/>
      <c r="X199" s="1112"/>
      <c r="Y199" s="1112"/>
    </row>
    <row r="200" spans="1:25" ht="14.15" hidden="1" customHeight="1">
      <c r="A200" s="22">
        <v>41944</v>
      </c>
      <c r="B200" s="23">
        <v>2014</v>
      </c>
      <c r="C200" s="24">
        <v>1111500.3</v>
      </c>
      <c r="D200" s="25">
        <v>2038357.05</v>
      </c>
      <c r="E200" s="25">
        <v>1005558</v>
      </c>
      <c r="F200" s="25">
        <v>12540336.35</v>
      </c>
      <c r="G200" s="25">
        <v>0</v>
      </c>
      <c r="H200" s="26">
        <v>16695751.699999999</v>
      </c>
      <c r="I200" s="25">
        <v>13562719.4</v>
      </c>
      <c r="J200" s="27">
        <v>3133032.3</v>
      </c>
      <c r="K200" s="1112"/>
      <c r="L200" s="1112"/>
      <c r="M200" s="1114">
        <f t="shared" si="3"/>
        <v>5231.9699999988079</v>
      </c>
      <c r="N200" s="1112"/>
      <c r="O200" s="1112"/>
      <c r="P200" s="1112"/>
      <c r="Q200" s="1112"/>
      <c r="R200" s="1112"/>
      <c r="S200" s="1112"/>
      <c r="T200" s="1112"/>
      <c r="U200" s="1112"/>
      <c r="V200" s="1112"/>
      <c r="W200" s="1112"/>
      <c r="X200" s="1112"/>
      <c r="Y200" s="1112"/>
    </row>
    <row r="201" spans="1:25" ht="14.15" hidden="1" customHeight="1">
      <c r="A201" s="22">
        <v>41974</v>
      </c>
      <c r="B201" s="23">
        <v>2014</v>
      </c>
      <c r="C201" s="56">
        <v>1143974.31</v>
      </c>
      <c r="D201" s="57">
        <v>2032978.94</v>
      </c>
      <c r="E201" s="57">
        <v>993060.26</v>
      </c>
      <c r="F201" s="57">
        <v>12605200.939999999</v>
      </c>
      <c r="G201" s="57">
        <v>0</v>
      </c>
      <c r="H201" s="26">
        <v>16775214.470000001</v>
      </c>
      <c r="I201" s="57">
        <v>13636437.619999999</v>
      </c>
      <c r="J201" s="58">
        <v>3138776.84</v>
      </c>
      <c r="K201" s="1112"/>
      <c r="L201" s="1112"/>
      <c r="M201" s="1114">
        <f t="shared" si="3"/>
        <v>79462.770000001416</v>
      </c>
      <c r="N201" s="1112"/>
      <c r="O201" s="1112"/>
      <c r="P201" s="1112"/>
      <c r="Q201" s="1112"/>
      <c r="R201" s="1112"/>
      <c r="S201" s="1112"/>
      <c r="T201" s="1112"/>
      <c r="U201" s="1112"/>
      <c r="V201" s="1112"/>
      <c r="W201" s="1112"/>
      <c r="X201" s="1112"/>
      <c r="Y201" s="1112"/>
    </row>
    <row r="202" spans="1:25" ht="14.15" hidden="1" customHeight="1">
      <c r="A202" s="33">
        <v>2015</v>
      </c>
      <c r="B202" s="23">
        <v>2015</v>
      </c>
      <c r="C202" s="17"/>
      <c r="D202" s="18"/>
      <c r="E202" s="18"/>
      <c r="F202" s="18"/>
      <c r="G202" s="18"/>
      <c r="H202" s="55"/>
      <c r="I202" s="18"/>
      <c r="J202" s="21"/>
      <c r="K202" s="1112"/>
      <c r="L202" s="1112"/>
      <c r="M202" s="1114"/>
      <c r="N202" s="1112"/>
      <c r="O202" s="1112"/>
      <c r="P202" s="1112"/>
      <c r="Q202" s="1112"/>
      <c r="R202" s="1112"/>
      <c r="S202" s="1112"/>
      <c r="T202" s="1112"/>
      <c r="U202" s="1112"/>
      <c r="V202" s="1112"/>
      <c r="W202" s="1112"/>
      <c r="X202" s="1112"/>
      <c r="Y202" s="1112"/>
    </row>
    <row r="203" spans="1:25" ht="14.15" hidden="1" customHeight="1">
      <c r="A203" s="22">
        <v>42005</v>
      </c>
      <c r="B203" s="23">
        <v>2015</v>
      </c>
      <c r="C203" s="29">
        <v>1102292.1499999999</v>
      </c>
      <c r="D203" s="30">
        <v>2015573.15</v>
      </c>
      <c r="E203" s="30">
        <v>974358.95</v>
      </c>
      <c r="F203" s="30">
        <v>12483088</v>
      </c>
      <c r="G203" s="30">
        <v>0</v>
      </c>
      <c r="H203" s="31">
        <v>16575312.25</v>
      </c>
      <c r="I203" s="30">
        <v>13448236.199999999</v>
      </c>
      <c r="J203" s="32">
        <v>3127076.05</v>
      </c>
      <c r="K203" s="1116"/>
      <c r="L203" s="1112"/>
      <c r="M203" s="1114">
        <f>H203-H201</f>
        <v>-199902.22000000067</v>
      </c>
      <c r="N203" s="1112"/>
      <c r="O203" s="1112"/>
      <c r="P203" s="1112"/>
      <c r="Q203" s="1112"/>
      <c r="R203" s="1112"/>
      <c r="S203" s="1112"/>
      <c r="T203" s="1112"/>
      <c r="U203" s="1112"/>
      <c r="V203" s="1112"/>
      <c r="W203" s="1112"/>
      <c r="X203" s="1112"/>
      <c r="Y203" s="1112"/>
    </row>
    <row r="204" spans="1:25" ht="14.15" hidden="1" customHeight="1">
      <c r="A204" s="22">
        <v>42037</v>
      </c>
      <c r="B204" s="23">
        <v>2014.5384615384601</v>
      </c>
      <c r="C204" s="24">
        <v>1095204.8</v>
      </c>
      <c r="D204" s="25">
        <v>2031238.6</v>
      </c>
      <c r="E204" s="25">
        <v>1000847.8</v>
      </c>
      <c r="F204" s="25">
        <v>12544930.4</v>
      </c>
      <c r="G204" s="25">
        <v>0</v>
      </c>
      <c r="H204" s="26">
        <v>16672221.6</v>
      </c>
      <c r="I204" s="25">
        <v>13545156.449999999</v>
      </c>
      <c r="J204" s="27">
        <v>3127065.15</v>
      </c>
      <c r="K204" s="1112"/>
      <c r="L204" s="1112"/>
      <c r="M204" s="1114">
        <f t="shared" si="3"/>
        <v>96909.349999999627</v>
      </c>
      <c r="N204" s="1112"/>
      <c r="O204" s="1112"/>
      <c r="P204" s="1112"/>
      <c r="Q204" s="1112"/>
      <c r="R204" s="1112"/>
      <c r="S204" s="1112"/>
      <c r="T204" s="1112"/>
      <c r="U204" s="1112"/>
      <c r="V204" s="1112"/>
      <c r="W204" s="1112"/>
      <c r="X204" s="1112"/>
      <c r="Y204" s="1112"/>
    </row>
    <row r="205" spans="1:25" ht="14.15" hidden="1" customHeight="1">
      <c r="A205" s="22">
        <v>42069</v>
      </c>
      <c r="B205" s="23">
        <v>2014.59120879121</v>
      </c>
      <c r="C205" s="24">
        <v>1105841.6299999999</v>
      </c>
      <c r="D205" s="25">
        <v>2040122</v>
      </c>
      <c r="E205" s="25">
        <v>1016802.86</v>
      </c>
      <c r="F205" s="25">
        <v>12670034.039999999</v>
      </c>
      <c r="G205" s="25">
        <v>0</v>
      </c>
      <c r="H205" s="26">
        <v>16832800.539999999</v>
      </c>
      <c r="I205" s="25">
        <v>13689239.810000001</v>
      </c>
      <c r="J205" s="27">
        <v>3143560.72</v>
      </c>
      <c r="K205" s="1116"/>
      <c r="L205" s="1112"/>
      <c r="M205" s="1114">
        <f t="shared" si="3"/>
        <v>160578.93999999948</v>
      </c>
      <c r="N205" s="1112"/>
      <c r="O205" s="1112"/>
      <c r="P205" s="1112"/>
      <c r="Q205" s="1112"/>
      <c r="R205" s="1112"/>
      <c r="S205" s="1112"/>
      <c r="T205" s="1112"/>
      <c r="U205" s="1112"/>
      <c r="V205" s="1112"/>
      <c r="W205" s="1112"/>
      <c r="X205" s="1112"/>
      <c r="Y205" s="1112"/>
    </row>
    <row r="206" spans="1:25" ht="14.15" customHeight="1">
      <c r="A206" s="22">
        <v>42101</v>
      </c>
      <c r="B206" s="23">
        <v>2014.6439560439601</v>
      </c>
      <c r="C206" s="24">
        <v>1124677</v>
      </c>
      <c r="D206" s="25">
        <v>2046839.8</v>
      </c>
      <c r="E206" s="25">
        <v>1023009.75</v>
      </c>
      <c r="F206" s="25">
        <v>12813769.35</v>
      </c>
      <c r="G206" s="25">
        <v>0</v>
      </c>
      <c r="H206" s="26">
        <v>17008295.899999999</v>
      </c>
      <c r="I206" s="25">
        <v>13844541.6</v>
      </c>
      <c r="J206" s="27">
        <v>3163754.3</v>
      </c>
      <c r="K206" s="1116"/>
      <c r="L206" s="1112"/>
      <c r="M206" s="1114">
        <f t="shared" si="3"/>
        <v>175495.3599999994</v>
      </c>
      <c r="N206" s="1112"/>
      <c r="O206" s="1112"/>
      <c r="P206" s="1112"/>
      <c r="Q206" s="1112"/>
      <c r="R206" s="1112"/>
      <c r="S206" s="1112"/>
      <c r="T206" s="1112"/>
      <c r="U206" s="1112"/>
      <c r="V206" s="1112"/>
      <c r="W206" s="1112"/>
      <c r="X206" s="1112"/>
      <c r="Y206" s="1112"/>
    </row>
    <row r="207" spans="1:25" ht="14.15" hidden="1" customHeight="1">
      <c r="A207" s="22">
        <v>42133</v>
      </c>
      <c r="B207" s="23">
        <v>2014.6967032967</v>
      </c>
      <c r="C207" s="29">
        <v>1153787.05</v>
      </c>
      <c r="D207" s="30">
        <v>2063222.65</v>
      </c>
      <c r="E207" s="30">
        <v>1040063.4</v>
      </c>
      <c r="F207" s="30">
        <v>12964237.300000001</v>
      </c>
      <c r="G207" s="30">
        <v>0</v>
      </c>
      <c r="H207" s="31">
        <v>17221310.399999999</v>
      </c>
      <c r="I207" s="30">
        <v>14040957.1</v>
      </c>
      <c r="J207" s="32">
        <v>3180353.3</v>
      </c>
      <c r="K207" s="1112"/>
      <c r="L207" s="1112"/>
      <c r="M207" s="1114">
        <f t="shared" si="3"/>
        <v>213014.5</v>
      </c>
      <c r="N207" s="1112"/>
      <c r="O207" s="1112"/>
      <c r="P207" s="1112"/>
      <c r="Q207" s="1112"/>
      <c r="R207" s="1112"/>
      <c r="S207" s="1112"/>
      <c r="T207" s="1112"/>
      <c r="U207" s="1112"/>
      <c r="V207" s="1112"/>
      <c r="W207" s="1112"/>
      <c r="X207" s="1112"/>
      <c r="Y207" s="1112"/>
    </row>
    <row r="208" spans="1:25" ht="14.15" hidden="1" customHeight="1">
      <c r="A208" s="22">
        <v>42165</v>
      </c>
      <c r="B208" s="23">
        <v>2014.7494505494501</v>
      </c>
      <c r="C208" s="24">
        <v>1127030.68</v>
      </c>
      <c r="D208" s="25">
        <v>2079575.68</v>
      </c>
      <c r="E208" s="25">
        <v>1045689.9</v>
      </c>
      <c r="F208" s="25">
        <v>13004099.18</v>
      </c>
      <c r="G208" s="25">
        <v>0</v>
      </c>
      <c r="H208" s="26">
        <v>17256395.449999999</v>
      </c>
      <c r="I208" s="25">
        <v>14063269.27</v>
      </c>
      <c r="J208" s="27">
        <v>3193126.18</v>
      </c>
      <c r="K208" s="1112"/>
      <c r="L208" s="1112"/>
      <c r="M208" s="1114">
        <f t="shared" si="3"/>
        <v>35085.050000000745</v>
      </c>
      <c r="N208" s="1112"/>
      <c r="O208" s="1112"/>
      <c r="P208" s="1112"/>
      <c r="Q208" s="1112"/>
      <c r="R208" s="1112"/>
      <c r="S208" s="1112"/>
      <c r="T208" s="1112"/>
      <c r="U208" s="1112"/>
      <c r="V208" s="1112"/>
      <c r="W208" s="1112"/>
      <c r="X208" s="1112"/>
      <c r="Y208" s="1112"/>
    </row>
    <row r="209" spans="1:25" ht="14.15" hidden="1" customHeight="1">
      <c r="A209" s="22">
        <v>42197</v>
      </c>
      <c r="B209" s="23">
        <v>2014.8021978022</v>
      </c>
      <c r="C209" s="24">
        <v>1090372.69</v>
      </c>
      <c r="D209" s="25">
        <v>2097602.65</v>
      </c>
      <c r="E209" s="25">
        <v>1045499.56</v>
      </c>
      <c r="F209" s="25">
        <v>13081712.65</v>
      </c>
      <c r="G209" s="25">
        <v>0</v>
      </c>
      <c r="H209" s="26">
        <v>17315187.565217391</v>
      </c>
      <c r="I209" s="25">
        <v>14124897.73</v>
      </c>
      <c r="J209" s="27">
        <v>3190289.82</v>
      </c>
      <c r="K209" s="1112"/>
      <c r="L209" s="1112"/>
      <c r="M209" s="1114">
        <f t="shared" si="3"/>
        <v>58792.115217391402</v>
      </c>
      <c r="N209" s="1112"/>
      <c r="O209" s="1112"/>
      <c r="P209" s="1112"/>
      <c r="Q209" s="1112"/>
      <c r="R209" s="1112"/>
      <c r="S209" s="1112"/>
      <c r="T209" s="1112"/>
      <c r="U209" s="1112"/>
      <c r="V209" s="1112"/>
      <c r="W209" s="1112"/>
      <c r="X209" s="1112"/>
      <c r="Y209" s="1112"/>
    </row>
    <row r="210" spans="1:25" ht="14.15" hidden="1" customHeight="1">
      <c r="A210" s="22">
        <v>42229</v>
      </c>
      <c r="B210" s="23">
        <v>2014.8549450549399</v>
      </c>
      <c r="C210" s="24">
        <v>1075379.52</v>
      </c>
      <c r="D210" s="25">
        <v>2076880.28</v>
      </c>
      <c r="E210" s="25">
        <v>1030791.42</v>
      </c>
      <c r="F210" s="25">
        <v>12997847.66</v>
      </c>
      <c r="G210" s="25">
        <v>0</v>
      </c>
      <c r="H210" s="26">
        <v>17180898.899999999</v>
      </c>
      <c r="I210" s="25">
        <v>14004076.710000001</v>
      </c>
      <c r="J210" s="27">
        <v>3176822.19</v>
      </c>
      <c r="K210" s="1116"/>
      <c r="L210" s="1112"/>
      <c r="M210" s="1114">
        <f t="shared" si="3"/>
        <v>-134288.66521739215</v>
      </c>
      <c r="N210" s="1112"/>
      <c r="O210" s="1112"/>
      <c r="P210" s="1112"/>
      <c r="Q210" s="1112"/>
      <c r="R210" s="1112"/>
      <c r="S210" s="1112"/>
      <c r="T210" s="1112"/>
      <c r="U210" s="1112"/>
      <c r="V210" s="1112"/>
      <c r="W210" s="1112"/>
      <c r="X210" s="1112"/>
      <c r="Y210" s="1112"/>
    </row>
    <row r="211" spans="1:25" ht="14.15" hidden="1" customHeight="1">
      <c r="A211" s="22">
        <v>42261</v>
      </c>
      <c r="B211" s="23">
        <v>2014.90769230769</v>
      </c>
      <c r="C211" s="24">
        <v>1112678.31</v>
      </c>
      <c r="D211" s="25">
        <v>2085058.95</v>
      </c>
      <c r="E211" s="25">
        <v>1029209.36</v>
      </c>
      <c r="F211" s="25">
        <v>12962868.27</v>
      </c>
      <c r="G211" s="25">
        <v>0</v>
      </c>
      <c r="H211" s="26">
        <v>17189814.899999999</v>
      </c>
      <c r="I211" s="25">
        <v>14012091.9</v>
      </c>
      <c r="J211" s="27">
        <v>3177723</v>
      </c>
      <c r="K211" s="1116"/>
      <c r="L211" s="1112"/>
      <c r="M211" s="1114">
        <f t="shared" si="3"/>
        <v>8916</v>
      </c>
      <c r="N211" s="1112"/>
      <c r="O211" s="1112"/>
      <c r="P211" s="1112"/>
      <c r="Q211" s="1112"/>
      <c r="R211" s="1112"/>
      <c r="S211" s="1112"/>
      <c r="T211" s="1112"/>
      <c r="U211" s="1112"/>
      <c r="V211" s="1112"/>
      <c r="W211" s="1112"/>
      <c r="X211" s="1112"/>
      <c r="Y211" s="1112"/>
    </row>
    <row r="212" spans="1:25" ht="14.15" hidden="1" customHeight="1">
      <c r="A212" s="22">
        <v>42293</v>
      </c>
      <c r="B212" s="23">
        <v>2014.9604395604399</v>
      </c>
      <c r="C212" s="24">
        <v>1110994.6599999999</v>
      </c>
      <c r="D212" s="25">
        <v>2086173.23</v>
      </c>
      <c r="E212" s="25">
        <v>1036945.61</v>
      </c>
      <c r="F212" s="25">
        <v>12987352.99</v>
      </c>
      <c r="G212" s="25">
        <v>0</v>
      </c>
      <c r="H212" s="26">
        <v>17221466.510000002</v>
      </c>
      <c r="I212" s="25">
        <v>14043385.800000001</v>
      </c>
      <c r="J212" s="27">
        <v>3178080.71</v>
      </c>
      <c r="K212" s="1112"/>
      <c r="L212" s="1112"/>
      <c r="M212" s="1114">
        <f t="shared" si="3"/>
        <v>31651.610000003129</v>
      </c>
      <c r="N212" s="1112"/>
      <c r="O212" s="1112"/>
      <c r="P212" s="1112"/>
      <c r="Q212" s="1112"/>
      <c r="R212" s="1112"/>
      <c r="S212" s="1112"/>
      <c r="T212" s="1112"/>
      <c r="U212" s="1112"/>
      <c r="V212" s="1112"/>
      <c r="W212" s="1112"/>
      <c r="X212" s="1112"/>
      <c r="Y212" s="1112"/>
    </row>
    <row r="213" spans="1:25" ht="14.15" hidden="1" customHeight="1">
      <c r="A213" s="22">
        <v>42325</v>
      </c>
      <c r="B213" s="23">
        <v>2015.01318681319</v>
      </c>
      <c r="C213" s="24">
        <v>1126276.52</v>
      </c>
      <c r="D213" s="25">
        <v>2094255.04</v>
      </c>
      <c r="E213" s="25">
        <v>1047386.47</v>
      </c>
      <c r="F213" s="25">
        <v>12955168.42</v>
      </c>
      <c r="G213" s="25">
        <v>0</v>
      </c>
      <c r="H213" s="26">
        <v>17223086.469999999</v>
      </c>
      <c r="I213" s="25">
        <v>14044218.609999999</v>
      </c>
      <c r="J213" s="27">
        <v>3178867.85</v>
      </c>
      <c r="K213" s="1116"/>
      <c r="L213" s="1112"/>
      <c r="M213" s="1114">
        <f t="shared" ref="M213:M272" si="4">H213-H212</f>
        <v>1619.9599999971688</v>
      </c>
      <c r="N213" s="1112"/>
      <c r="O213" s="1112"/>
      <c r="P213" s="1112"/>
      <c r="Q213" s="1112"/>
      <c r="R213" s="1112"/>
      <c r="S213" s="1112"/>
      <c r="T213" s="1112"/>
      <c r="U213" s="1112"/>
      <c r="V213" s="1112"/>
      <c r="W213" s="1112"/>
      <c r="X213" s="1112"/>
      <c r="Y213" s="1112"/>
    </row>
    <row r="214" spans="1:25" ht="11.9" hidden="1" customHeight="1">
      <c r="A214" s="22">
        <v>42357</v>
      </c>
      <c r="B214" s="23">
        <v>2015.0659340659299</v>
      </c>
      <c r="C214" s="56">
        <v>1161832.8400000001</v>
      </c>
      <c r="D214" s="57">
        <v>2090521.47</v>
      </c>
      <c r="E214" s="57">
        <v>1030027.36</v>
      </c>
      <c r="F214" s="57">
        <v>13026018.310000001</v>
      </c>
      <c r="G214" s="57">
        <v>0</v>
      </c>
      <c r="H214" s="26">
        <v>17308400</v>
      </c>
      <c r="I214" s="57">
        <v>14127687.369999999</v>
      </c>
      <c r="J214" s="58">
        <v>3180712.63</v>
      </c>
      <c r="K214" s="1116"/>
      <c r="L214" s="1112"/>
      <c r="M214" s="1114">
        <f t="shared" si="4"/>
        <v>85313.530000001192</v>
      </c>
      <c r="N214" s="1112"/>
      <c r="O214" s="1112"/>
      <c r="P214" s="1112"/>
      <c r="Q214" s="1112"/>
      <c r="R214" s="1112"/>
      <c r="S214" s="1112"/>
      <c r="T214" s="1112"/>
      <c r="U214" s="1112"/>
      <c r="V214" s="1112"/>
      <c r="W214" s="1112"/>
      <c r="X214" s="1112"/>
      <c r="Y214" s="1112"/>
    </row>
    <row r="215" spans="1:25" ht="13.75" hidden="1" customHeight="1">
      <c r="A215" s="33">
        <v>2016</v>
      </c>
      <c r="B215" s="23">
        <v>2015.11868131868</v>
      </c>
      <c r="C215" s="59"/>
      <c r="D215" s="60"/>
      <c r="E215" s="60"/>
      <c r="F215" s="60"/>
      <c r="G215" s="60"/>
      <c r="H215" s="61"/>
      <c r="I215" s="60"/>
      <c r="J215" s="62"/>
      <c r="K215" s="1116"/>
      <c r="L215" s="1112"/>
      <c r="M215" s="1114"/>
      <c r="N215" s="1112"/>
      <c r="O215" s="1112"/>
      <c r="P215" s="1112"/>
      <c r="Q215" s="1112"/>
      <c r="R215" s="1112"/>
      <c r="S215" s="1112"/>
      <c r="T215" s="1112"/>
      <c r="U215" s="1112"/>
      <c r="V215" s="1112"/>
      <c r="W215" s="1112"/>
      <c r="X215" s="1112"/>
      <c r="Y215" s="1112"/>
    </row>
    <row r="216" spans="1:25" ht="14.15" hidden="1" customHeight="1">
      <c r="A216" s="22">
        <v>42370</v>
      </c>
      <c r="B216" s="23">
        <v>2016</v>
      </c>
      <c r="C216" s="29">
        <v>1144564.31</v>
      </c>
      <c r="D216" s="30">
        <v>2075165.73</v>
      </c>
      <c r="E216" s="30">
        <v>1006443.52</v>
      </c>
      <c r="F216" s="30">
        <v>12878183.67</v>
      </c>
      <c r="G216" s="30">
        <v>0</v>
      </c>
      <c r="H216" s="31">
        <v>17104357.25</v>
      </c>
      <c r="I216" s="30">
        <v>13941901.09</v>
      </c>
      <c r="J216" s="32">
        <v>3162456.15</v>
      </c>
      <c r="K216" s="1116"/>
      <c r="L216" s="1112"/>
      <c r="M216" s="1114">
        <f>H216-H214</f>
        <v>-204042.75</v>
      </c>
      <c r="N216" s="1112"/>
      <c r="O216" s="1112"/>
      <c r="P216" s="1112"/>
      <c r="Q216" s="1112"/>
      <c r="R216" s="1112"/>
      <c r="S216" s="1112"/>
      <c r="T216" s="1112"/>
      <c r="U216" s="1112"/>
      <c r="V216" s="1112"/>
      <c r="W216" s="1112"/>
      <c r="X216" s="1112"/>
      <c r="Y216" s="1112"/>
    </row>
    <row r="217" spans="1:25" ht="14.15" hidden="1" customHeight="1">
      <c r="A217" s="22">
        <v>42401</v>
      </c>
      <c r="B217" s="23">
        <v>2016</v>
      </c>
      <c r="C217" s="24">
        <v>1117906.8500000001</v>
      </c>
      <c r="D217" s="25">
        <v>2090256.09</v>
      </c>
      <c r="E217" s="25">
        <v>1027600.19</v>
      </c>
      <c r="F217" s="25">
        <v>12931948.939999999</v>
      </c>
      <c r="G217" s="25">
        <v>0</v>
      </c>
      <c r="H217" s="26">
        <v>17167712.079999998</v>
      </c>
      <c r="I217" s="25">
        <v>14000238.890000001</v>
      </c>
      <c r="J217" s="27">
        <v>3167473.19</v>
      </c>
      <c r="K217" s="1116"/>
      <c r="L217" s="1112"/>
      <c r="M217" s="1114">
        <f t="shared" si="4"/>
        <v>63354.829999998212</v>
      </c>
      <c r="N217" s="1112"/>
      <c r="O217" s="1112"/>
      <c r="P217" s="1112"/>
      <c r="Q217" s="1112"/>
      <c r="R217" s="1112"/>
      <c r="S217" s="1112"/>
      <c r="T217" s="1112"/>
      <c r="U217" s="1112"/>
      <c r="V217" s="1112"/>
      <c r="W217" s="1112"/>
      <c r="X217" s="1112"/>
      <c r="Y217" s="1112"/>
    </row>
    <row r="218" spans="1:25" ht="13.75" hidden="1" customHeight="1">
      <c r="A218" s="22">
        <v>42430</v>
      </c>
      <c r="B218" s="23">
        <v>2016</v>
      </c>
      <c r="C218" s="24">
        <v>1115642.76</v>
      </c>
      <c r="D218" s="25">
        <v>2094150.66</v>
      </c>
      <c r="E218" s="25">
        <v>1035161.71</v>
      </c>
      <c r="F218" s="25">
        <v>13060842.9</v>
      </c>
      <c r="G218" s="25">
        <v>0</v>
      </c>
      <c r="H218" s="26">
        <v>17305798.039999999</v>
      </c>
      <c r="I218" s="25">
        <v>14122176.23</v>
      </c>
      <c r="J218" s="27">
        <v>3183621.8</v>
      </c>
      <c r="K218" s="1116"/>
      <c r="L218" s="1112"/>
      <c r="M218" s="1114">
        <f t="shared" si="4"/>
        <v>138085.96000000089</v>
      </c>
      <c r="N218" s="1112"/>
      <c r="O218" s="1112"/>
      <c r="P218" s="1112"/>
      <c r="Q218" s="1112"/>
      <c r="R218" s="1112"/>
      <c r="S218" s="1112"/>
      <c r="T218" s="1112"/>
      <c r="U218" s="1112"/>
      <c r="V218" s="1112"/>
      <c r="W218" s="1112"/>
      <c r="X218" s="1112"/>
      <c r="Y218" s="1112"/>
    </row>
    <row r="219" spans="1:25" ht="14.15" customHeight="1">
      <c r="A219" s="22">
        <v>42461</v>
      </c>
      <c r="B219" s="23">
        <v>2016</v>
      </c>
      <c r="C219" s="24">
        <v>1127794.1399999999</v>
      </c>
      <c r="D219" s="25">
        <v>2105140.19</v>
      </c>
      <c r="E219" s="25">
        <v>1045171.09</v>
      </c>
      <c r="F219" s="25">
        <v>13185730.23</v>
      </c>
      <c r="G219" s="25">
        <v>0</v>
      </c>
      <c r="H219" s="26">
        <v>17463835.66</v>
      </c>
      <c r="I219" s="25">
        <v>14265423.23</v>
      </c>
      <c r="J219" s="27">
        <v>3198412.42</v>
      </c>
      <c r="K219" s="1116"/>
      <c r="L219" s="1112"/>
      <c r="M219" s="1114">
        <f t="shared" si="4"/>
        <v>158037.62000000104</v>
      </c>
      <c r="N219" s="1112"/>
      <c r="O219" s="1112"/>
      <c r="P219" s="1112"/>
      <c r="Q219" s="1112"/>
      <c r="R219" s="1112"/>
      <c r="S219" s="1112"/>
      <c r="T219" s="1112"/>
      <c r="U219" s="1112"/>
      <c r="V219" s="1112"/>
      <c r="W219" s="1112"/>
      <c r="X219" s="1112"/>
      <c r="Y219" s="1112"/>
    </row>
    <row r="220" spans="1:25" ht="14.15" hidden="1" customHeight="1">
      <c r="A220" s="22">
        <v>42491</v>
      </c>
      <c r="B220" s="23">
        <v>2016</v>
      </c>
      <c r="C220" s="29">
        <v>1144841.77</v>
      </c>
      <c r="D220" s="30">
        <v>2117310.54</v>
      </c>
      <c r="E220" s="30">
        <v>1057184.04</v>
      </c>
      <c r="F220" s="30">
        <v>13342503.220000001</v>
      </c>
      <c r="G220" s="30">
        <v>0</v>
      </c>
      <c r="H220" s="31">
        <v>17661839.579999998</v>
      </c>
      <c r="I220" s="30">
        <v>14449664.449999999</v>
      </c>
      <c r="J220" s="32">
        <v>3212175.13</v>
      </c>
      <c r="K220" s="1116"/>
      <c r="L220" s="1112"/>
      <c r="M220" s="1114">
        <f t="shared" si="4"/>
        <v>198003.91999999806</v>
      </c>
      <c r="N220" s="1112"/>
      <c r="O220" s="1112"/>
      <c r="P220" s="1112"/>
      <c r="Q220" s="1112"/>
      <c r="R220" s="1112"/>
      <c r="S220" s="1112"/>
      <c r="T220" s="1112"/>
      <c r="U220" s="1112"/>
      <c r="V220" s="1112"/>
      <c r="W220" s="1112"/>
      <c r="X220" s="1112"/>
      <c r="Y220" s="1112"/>
    </row>
    <row r="221" spans="1:25" ht="14.15" hidden="1" customHeight="1">
      <c r="A221" s="22">
        <v>42522</v>
      </c>
      <c r="B221" s="23">
        <v>2016</v>
      </c>
      <c r="C221" s="24">
        <v>1131877.5</v>
      </c>
      <c r="D221" s="25">
        <v>2135280.9500000002</v>
      </c>
      <c r="E221" s="25">
        <v>1070776.0900000001</v>
      </c>
      <c r="F221" s="25">
        <v>13422336.58</v>
      </c>
      <c r="G221" s="25">
        <v>0</v>
      </c>
      <c r="H221" s="26">
        <v>17760271.129999999</v>
      </c>
      <c r="I221" s="25">
        <v>14536968.810000001</v>
      </c>
      <c r="J221" s="27">
        <v>3223302.31</v>
      </c>
      <c r="K221" s="1116"/>
      <c r="L221" s="1112"/>
      <c r="M221" s="1114">
        <f t="shared" si="4"/>
        <v>98431.550000000745</v>
      </c>
      <c r="N221" s="1112"/>
      <c r="O221" s="1112"/>
      <c r="P221" s="1112"/>
      <c r="Q221" s="1112"/>
      <c r="R221" s="1112"/>
      <c r="S221" s="1112"/>
      <c r="T221" s="1112"/>
      <c r="U221" s="1112"/>
      <c r="V221" s="1112"/>
      <c r="W221" s="1112"/>
      <c r="X221" s="1112"/>
      <c r="Y221" s="1112"/>
    </row>
    <row r="222" spans="1:25" ht="14.15" hidden="1" customHeight="1">
      <c r="A222" s="22">
        <v>42552</v>
      </c>
      <c r="B222" s="23">
        <v>2016</v>
      </c>
      <c r="C222" s="24">
        <v>1105493.8500000001</v>
      </c>
      <c r="D222" s="25">
        <v>2154323.19</v>
      </c>
      <c r="E222" s="25">
        <v>1071998.8</v>
      </c>
      <c r="F222" s="25">
        <v>13513176.09</v>
      </c>
      <c r="G222" s="25">
        <v>0</v>
      </c>
      <c r="H222" s="26">
        <v>17844991.94952381</v>
      </c>
      <c r="I222" s="25">
        <v>14625699.42</v>
      </c>
      <c r="J222" s="27">
        <v>3219292.52</v>
      </c>
      <c r="K222" s="1112"/>
      <c r="L222" s="1112"/>
      <c r="M222" s="1114">
        <f t="shared" si="4"/>
        <v>84720.81952381134</v>
      </c>
      <c r="N222" s="1112"/>
      <c r="O222" s="1112"/>
      <c r="P222" s="1112"/>
      <c r="Q222" s="1112"/>
      <c r="R222" s="1112"/>
      <c r="S222" s="1112"/>
      <c r="T222" s="1112"/>
      <c r="U222" s="1112"/>
      <c r="V222" s="1112"/>
      <c r="W222" s="1112"/>
      <c r="X222" s="1112"/>
      <c r="Y222" s="1112"/>
    </row>
    <row r="223" spans="1:25" ht="14.15" hidden="1" customHeight="1">
      <c r="A223" s="22">
        <v>42583</v>
      </c>
      <c r="B223" s="23">
        <v>2016</v>
      </c>
      <c r="C223" s="24">
        <v>1086319</v>
      </c>
      <c r="D223" s="25">
        <v>2133364.31</v>
      </c>
      <c r="E223" s="25">
        <v>1057777.5</v>
      </c>
      <c r="F223" s="25">
        <v>13422534.49</v>
      </c>
      <c r="G223" s="25">
        <v>0</v>
      </c>
      <c r="H223" s="26">
        <v>17699995.309999999</v>
      </c>
      <c r="I223" s="25">
        <v>14493876.310000001</v>
      </c>
      <c r="J223" s="27">
        <v>3206119</v>
      </c>
      <c r="K223" s="1116"/>
      <c r="L223" s="1112"/>
      <c r="M223" s="1114">
        <f t="shared" si="4"/>
        <v>-144996.63952381164</v>
      </c>
      <c r="N223" s="1112"/>
      <c r="O223" s="1112"/>
      <c r="P223" s="1112"/>
      <c r="Q223" s="1112"/>
      <c r="R223" s="1112"/>
      <c r="S223" s="1112"/>
      <c r="T223" s="1112"/>
      <c r="U223" s="1112"/>
      <c r="V223" s="1112"/>
      <c r="W223" s="1112"/>
      <c r="X223" s="1112"/>
      <c r="Y223" s="1112"/>
    </row>
    <row r="224" spans="1:25" ht="14.15" hidden="1" customHeight="1">
      <c r="A224" s="22">
        <v>42614</v>
      </c>
      <c r="B224" s="23">
        <v>2016</v>
      </c>
      <c r="C224" s="24">
        <v>1114186.68</v>
      </c>
      <c r="D224" s="25">
        <v>2143291.77</v>
      </c>
      <c r="E224" s="25">
        <v>1058187.81</v>
      </c>
      <c r="F224" s="25">
        <v>13396354.449999999</v>
      </c>
      <c r="G224" s="25">
        <v>0</v>
      </c>
      <c r="H224" s="26">
        <v>17712020.719999999</v>
      </c>
      <c r="I224" s="25">
        <v>14505765.68</v>
      </c>
      <c r="J224" s="27">
        <v>3206255.04</v>
      </c>
      <c r="K224" s="1116"/>
      <c r="L224" s="1112"/>
      <c r="M224" s="1114">
        <f t="shared" si="4"/>
        <v>12025.410000000149</v>
      </c>
      <c r="N224" s="1112"/>
      <c r="O224" s="1112"/>
      <c r="P224" s="1112"/>
      <c r="Q224" s="1112"/>
      <c r="R224" s="1112"/>
      <c r="S224" s="1112"/>
      <c r="T224" s="1112"/>
      <c r="U224" s="1112"/>
      <c r="V224" s="1112"/>
      <c r="W224" s="1112"/>
      <c r="X224" s="1112"/>
      <c r="Y224" s="1112"/>
    </row>
    <row r="225" spans="1:25" ht="14.15" hidden="1" customHeight="1">
      <c r="A225" s="22">
        <v>42644</v>
      </c>
      <c r="B225" s="23">
        <v>2016</v>
      </c>
      <c r="C225" s="24">
        <v>1140898.75</v>
      </c>
      <c r="D225" s="25">
        <v>2146984.0499999998</v>
      </c>
      <c r="E225" s="25">
        <v>1071123.1499999999</v>
      </c>
      <c r="F225" s="25">
        <v>13454349.949999999</v>
      </c>
      <c r="G225" s="25">
        <v>0</v>
      </c>
      <c r="H225" s="26">
        <v>17813355.899999999</v>
      </c>
      <c r="I225" s="25">
        <v>14604318.699999999</v>
      </c>
      <c r="J225" s="27">
        <v>3209037.2</v>
      </c>
      <c r="K225" s="1116"/>
      <c r="L225" s="1112"/>
      <c r="M225" s="1114">
        <f t="shared" si="4"/>
        <v>101335.1799999997</v>
      </c>
      <c r="N225" s="1112"/>
      <c r="O225" s="1112"/>
      <c r="P225" s="1112"/>
      <c r="Q225" s="1112"/>
      <c r="R225" s="1112"/>
      <c r="S225" s="1112"/>
      <c r="T225" s="1112"/>
      <c r="U225" s="1112"/>
      <c r="V225" s="1112"/>
      <c r="W225" s="1112"/>
      <c r="X225" s="1112"/>
      <c r="Y225" s="1112"/>
    </row>
    <row r="226" spans="1:25" ht="14.15" hidden="1" customHeight="1">
      <c r="A226" s="22">
        <v>42675</v>
      </c>
      <c r="B226" s="23">
        <v>2016</v>
      </c>
      <c r="C226" s="24">
        <v>1127301.19</v>
      </c>
      <c r="D226" s="25">
        <v>2154575.9</v>
      </c>
      <c r="E226" s="25">
        <v>1082574.8</v>
      </c>
      <c r="F226" s="25">
        <v>13416071.99</v>
      </c>
      <c r="G226" s="25">
        <v>0</v>
      </c>
      <c r="H226" s="26">
        <v>17780523.890000001</v>
      </c>
      <c r="I226" s="25">
        <v>14571881.470000001</v>
      </c>
      <c r="J226" s="27">
        <v>3208642.42</v>
      </c>
      <c r="K226" s="1116"/>
      <c r="L226" s="1112"/>
      <c r="M226" s="1114">
        <f t="shared" si="4"/>
        <v>-32832.009999997914</v>
      </c>
      <c r="N226" s="1112"/>
      <c r="O226" s="1112"/>
      <c r="P226" s="1112"/>
      <c r="Q226" s="1112"/>
      <c r="R226" s="1112"/>
      <c r="S226" s="1112"/>
      <c r="T226" s="1112"/>
      <c r="U226" s="1112"/>
      <c r="V226" s="1112"/>
      <c r="W226" s="1112"/>
      <c r="X226" s="1112"/>
      <c r="Y226" s="1112"/>
    </row>
    <row r="227" spans="1:25" ht="14.15" hidden="1" customHeight="1">
      <c r="A227" s="22">
        <v>42705</v>
      </c>
      <c r="B227" s="23">
        <v>2016.0047095761399</v>
      </c>
      <c r="C227" s="24">
        <v>1171126.3</v>
      </c>
      <c r="D227" s="25">
        <v>2146162.4500000002</v>
      </c>
      <c r="E227" s="25">
        <v>1062687.2</v>
      </c>
      <c r="F227" s="25">
        <v>13469078.550000001</v>
      </c>
      <c r="G227" s="25">
        <v>0</v>
      </c>
      <c r="H227" s="26">
        <v>17849054.5</v>
      </c>
      <c r="I227" s="25">
        <v>14640112.4</v>
      </c>
      <c r="J227" s="27">
        <v>3208942.1</v>
      </c>
      <c r="K227" s="1116"/>
      <c r="L227" s="1112"/>
      <c r="M227" s="1114">
        <f t="shared" si="4"/>
        <v>68530.609999999404</v>
      </c>
      <c r="N227" s="1112"/>
      <c r="O227" s="1112"/>
      <c r="P227" s="1112"/>
      <c r="Q227" s="1112"/>
      <c r="R227" s="1112"/>
      <c r="S227" s="1112"/>
      <c r="T227" s="1112"/>
      <c r="U227" s="1112"/>
      <c r="V227" s="1112"/>
      <c r="W227" s="1112"/>
      <c r="X227" s="1112"/>
      <c r="Y227" s="1112"/>
    </row>
    <row r="228" spans="1:25" ht="14.15" hidden="1" customHeight="1">
      <c r="A228" s="33">
        <v>2017</v>
      </c>
      <c r="B228" s="23">
        <v>2016.06643642072</v>
      </c>
      <c r="C228" s="59"/>
      <c r="D228" s="60"/>
      <c r="E228" s="60"/>
      <c r="F228" s="60"/>
      <c r="G228" s="60"/>
      <c r="H228" s="61"/>
      <c r="I228" s="60"/>
      <c r="J228" s="62"/>
      <c r="K228" s="1116"/>
      <c r="L228" s="1112"/>
      <c r="M228" s="1114"/>
      <c r="N228" s="1112"/>
      <c r="O228" s="1112"/>
      <c r="P228" s="1112"/>
      <c r="Q228" s="1112"/>
      <c r="R228" s="1112"/>
      <c r="S228" s="1112"/>
      <c r="T228" s="1112"/>
      <c r="U228" s="1112"/>
      <c r="V228" s="1112"/>
      <c r="W228" s="1112"/>
      <c r="X228" s="1112"/>
      <c r="Y228" s="1112"/>
    </row>
    <row r="229" spans="1:25" ht="14.15" hidden="1" customHeight="1">
      <c r="A229" s="22">
        <v>42736</v>
      </c>
      <c r="B229" s="23">
        <v>2017</v>
      </c>
      <c r="C229" s="29">
        <v>1168457.23</v>
      </c>
      <c r="D229" s="30">
        <v>2137038.2799999998</v>
      </c>
      <c r="E229" s="30">
        <v>1053521.76</v>
      </c>
      <c r="F229" s="30">
        <v>13315157.23</v>
      </c>
      <c r="G229" s="30">
        <v>0</v>
      </c>
      <c r="H229" s="31">
        <v>17674174.52</v>
      </c>
      <c r="I229" s="30">
        <v>14482243.140000001</v>
      </c>
      <c r="J229" s="32">
        <v>3191931.38</v>
      </c>
      <c r="K229" s="1117"/>
      <c r="L229" s="1112"/>
      <c r="M229" s="1114">
        <f>H229-H227</f>
        <v>-174879.98000000045</v>
      </c>
      <c r="N229" s="1112"/>
      <c r="O229" s="1112"/>
      <c r="P229" s="1112"/>
      <c r="Q229" s="1112"/>
      <c r="R229" s="1112"/>
      <c r="S229" s="1112"/>
      <c r="T229" s="1112"/>
      <c r="U229" s="1112"/>
      <c r="V229" s="1112"/>
      <c r="W229" s="1112"/>
      <c r="X229" s="1112"/>
      <c r="Y229" s="1112"/>
    </row>
    <row r="230" spans="1:25" ht="14.15" hidden="1" customHeight="1">
      <c r="A230" s="22">
        <v>42768</v>
      </c>
      <c r="B230" s="23">
        <v>2017</v>
      </c>
      <c r="C230" s="24">
        <v>1142402.6499999999</v>
      </c>
      <c r="D230" s="25">
        <v>2151155.7999999998</v>
      </c>
      <c r="E230" s="25">
        <v>1078909.8</v>
      </c>
      <c r="F230" s="25">
        <v>13375786.6</v>
      </c>
      <c r="G230" s="25">
        <v>0</v>
      </c>
      <c r="H230" s="26">
        <v>17748254.850000001</v>
      </c>
      <c r="I230" s="25">
        <v>14552323.199999999</v>
      </c>
      <c r="J230" s="27">
        <v>3195931.65</v>
      </c>
      <c r="K230" s="1116"/>
      <c r="L230" s="1112"/>
      <c r="M230" s="1114">
        <f t="shared" si="4"/>
        <v>74080.330000001937</v>
      </c>
      <c r="N230" s="1112"/>
      <c r="O230" s="1112"/>
      <c r="P230" s="1112"/>
      <c r="Q230" s="1112"/>
      <c r="R230" s="1112"/>
      <c r="S230" s="1112"/>
      <c r="T230" s="1112"/>
      <c r="U230" s="1112"/>
      <c r="V230" s="1112"/>
      <c r="W230" s="1112"/>
      <c r="X230" s="1112"/>
      <c r="Y230" s="1112"/>
    </row>
    <row r="231" spans="1:25" ht="14.15" hidden="1" customHeight="1">
      <c r="A231" s="22">
        <v>42800</v>
      </c>
      <c r="B231" s="23">
        <v>2017</v>
      </c>
      <c r="C231" s="24">
        <v>1139254.3400000001</v>
      </c>
      <c r="D231" s="25">
        <v>2161358.9500000002</v>
      </c>
      <c r="E231" s="25">
        <v>1099429.08</v>
      </c>
      <c r="F231" s="25">
        <v>13509964.25</v>
      </c>
      <c r="G231" s="25">
        <v>0</v>
      </c>
      <c r="H231" s="26">
        <v>17910006.640000001</v>
      </c>
      <c r="I231" s="25">
        <v>14698870.9</v>
      </c>
      <c r="J231" s="27">
        <v>3211135.73</v>
      </c>
      <c r="K231" s="1116"/>
      <c r="L231" s="1112"/>
      <c r="M231" s="1114">
        <f t="shared" si="4"/>
        <v>161751.78999999911</v>
      </c>
      <c r="N231" s="1112"/>
      <c r="O231" s="1112"/>
      <c r="P231" s="1112"/>
      <c r="Q231" s="1112"/>
      <c r="R231" s="1112"/>
      <c r="S231" s="1112"/>
      <c r="T231" s="1112"/>
      <c r="U231" s="1112"/>
      <c r="V231" s="1112"/>
      <c r="W231" s="1112"/>
      <c r="X231" s="1112"/>
      <c r="Y231" s="1112"/>
    </row>
    <row r="232" spans="1:25" ht="14.15" customHeight="1">
      <c r="A232" s="22">
        <v>42832</v>
      </c>
      <c r="B232" s="23">
        <v>2017</v>
      </c>
      <c r="C232" s="24">
        <v>1154665.3799999999</v>
      </c>
      <c r="D232" s="25">
        <v>2168601.7200000002</v>
      </c>
      <c r="E232" s="25">
        <v>1106642.83</v>
      </c>
      <c r="F232" s="25">
        <v>13692312.380000001</v>
      </c>
      <c r="G232" s="25">
        <v>0</v>
      </c>
      <c r="H232" s="26">
        <v>18122222.329999998</v>
      </c>
      <c r="I232" s="25">
        <v>14893940.210000001</v>
      </c>
      <c r="J232" s="27">
        <v>3228282.11</v>
      </c>
      <c r="K232" s="1116"/>
      <c r="L232" s="1112"/>
      <c r="M232" s="1114">
        <f t="shared" si="4"/>
        <v>212215.68999999762</v>
      </c>
      <c r="N232" s="1112"/>
      <c r="O232" s="1112"/>
      <c r="P232" s="1112"/>
      <c r="Q232" s="1112"/>
      <c r="R232" s="1112"/>
      <c r="S232" s="1112"/>
      <c r="T232" s="1112"/>
      <c r="U232" s="1112"/>
      <c r="V232" s="1112"/>
      <c r="W232" s="1112"/>
      <c r="X232" s="1112"/>
      <c r="Y232" s="1112"/>
    </row>
    <row r="233" spans="1:25" ht="14.15" hidden="1" customHeight="1">
      <c r="A233" s="22">
        <v>42864</v>
      </c>
      <c r="B233" s="23">
        <v>2017</v>
      </c>
      <c r="C233" s="29">
        <v>1186444.8999999999</v>
      </c>
      <c r="D233" s="30">
        <v>2184600.27</v>
      </c>
      <c r="E233" s="30">
        <v>1123412.8999999999</v>
      </c>
      <c r="F233" s="30">
        <v>13850956.130000001</v>
      </c>
      <c r="G233" s="30">
        <v>0</v>
      </c>
      <c r="H233" s="31">
        <v>18345414.219999999</v>
      </c>
      <c r="I233" s="30">
        <v>15102143.26</v>
      </c>
      <c r="J233" s="32">
        <v>3243270.95</v>
      </c>
      <c r="K233" s="1116"/>
      <c r="L233" s="1112"/>
      <c r="M233" s="1114">
        <f t="shared" si="4"/>
        <v>223191.8900000006</v>
      </c>
      <c r="N233" s="1112"/>
      <c r="O233" s="1112"/>
      <c r="P233" s="1112"/>
      <c r="Q233" s="1112"/>
      <c r="R233" s="1112"/>
      <c r="S233" s="1112"/>
      <c r="T233" s="1112"/>
      <c r="U233" s="1112"/>
      <c r="V233" s="1112"/>
      <c r="W233" s="1112"/>
      <c r="X233" s="1112"/>
      <c r="Y233" s="1112"/>
    </row>
    <row r="234" spans="1:25" ht="14.15" hidden="1" customHeight="1">
      <c r="A234" s="22">
        <v>42896</v>
      </c>
      <c r="B234" s="23">
        <v>2017</v>
      </c>
      <c r="C234" s="24">
        <v>1158375.0900000001</v>
      </c>
      <c r="D234" s="25">
        <v>2202120.5</v>
      </c>
      <c r="E234" s="25">
        <v>1135137.72</v>
      </c>
      <c r="F234" s="25">
        <v>13937473.220000001</v>
      </c>
      <c r="G234" s="25">
        <v>0</v>
      </c>
      <c r="H234" s="26">
        <v>18433106.539999999</v>
      </c>
      <c r="I234" s="25">
        <v>15180524.310000001</v>
      </c>
      <c r="J234" s="27">
        <v>3252582.22</v>
      </c>
      <c r="K234" s="1116"/>
      <c r="L234" s="1112"/>
      <c r="M234" s="1114">
        <f t="shared" si="4"/>
        <v>87692.320000000298</v>
      </c>
      <c r="N234" s="1112"/>
      <c r="O234" s="1112"/>
      <c r="P234" s="1112"/>
      <c r="Q234" s="1112"/>
      <c r="R234" s="1112"/>
      <c r="S234" s="1112"/>
      <c r="T234" s="1112"/>
      <c r="U234" s="1112"/>
      <c r="V234" s="1112"/>
      <c r="W234" s="1112"/>
      <c r="X234" s="1112"/>
      <c r="Y234" s="1112"/>
    </row>
    <row r="235" spans="1:25" ht="14.15" hidden="1" customHeight="1">
      <c r="A235" s="22">
        <v>42928</v>
      </c>
      <c r="B235" s="23">
        <v>2017</v>
      </c>
      <c r="C235" s="24">
        <v>1114705.42</v>
      </c>
      <c r="D235" s="25">
        <v>2221141.42</v>
      </c>
      <c r="E235" s="25">
        <v>1139174.33</v>
      </c>
      <c r="F235" s="25">
        <v>14014307.800000001</v>
      </c>
      <c r="G235" s="25">
        <v>0</v>
      </c>
      <c r="H235" s="26">
        <v>18489328.992380951</v>
      </c>
      <c r="I235" s="25">
        <v>15245198.460000001</v>
      </c>
      <c r="J235" s="27">
        <v>3244130.52</v>
      </c>
      <c r="K235" s="1116"/>
      <c r="L235" s="1112"/>
      <c r="M235" s="1114">
        <f t="shared" si="4"/>
        <v>56222.452380951494</v>
      </c>
      <c r="N235" s="1112"/>
      <c r="O235" s="1112"/>
      <c r="P235" s="1112"/>
      <c r="Q235" s="1112"/>
      <c r="R235" s="1112"/>
      <c r="S235" s="1112"/>
      <c r="T235" s="1112"/>
      <c r="U235" s="1112"/>
      <c r="V235" s="1112"/>
      <c r="W235" s="1112"/>
      <c r="X235" s="1112"/>
      <c r="Y235" s="1112"/>
    </row>
    <row r="236" spans="1:25" ht="14.15" hidden="1" customHeight="1">
      <c r="A236" s="22">
        <v>42960</v>
      </c>
      <c r="B236" s="23">
        <v>2017</v>
      </c>
      <c r="C236" s="24">
        <v>1096238.72</v>
      </c>
      <c r="D236" s="25">
        <v>2199967.9500000002</v>
      </c>
      <c r="E236" s="25">
        <v>1119442.68</v>
      </c>
      <c r="F236" s="25">
        <v>13894194.49</v>
      </c>
      <c r="G236" s="25">
        <v>0</v>
      </c>
      <c r="H236" s="26">
        <v>18309843.850000001</v>
      </c>
      <c r="I236" s="25">
        <v>15082424.08</v>
      </c>
      <c r="J236" s="27">
        <v>3227419.77</v>
      </c>
      <c r="K236" s="1116"/>
      <c r="L236" s="1112"/>
      <c r="M236" s="1114">
        <f t="shared" si="4"/>
        <v>-179485.14238094911</v>
      </c>
      <c r="N236" s="1112"/>
      <c r="O236" s="1112"/>
      <c r="P236" s="1112"/>
      <c r="Q236" s="1112"/>
      <c r="R236" s="1112"/>
      <c r="S236" s="1112"/>
      <c r="T236" s="1112"/>
      <c r="U236" s="1112"/>
      <c r="V236" s="1112"/>
      <c r="W236" s="1112"/>
      <c r="X236" s="1112"/>
      <c r="Y236" s="1112"/>
    </row>
    <row r="237" spans="1:25" ht="14.15" hidden="1" customHeight="1">
      <c r="A237" s="22">
        <v>42992</v>
      </c>
      <c r="B237" s="23">
        <v>2017</v>
      </c>
      <c r="C237" s="24">
        <v>1121454.19</v>
      </c>
      <c r="D237" s="25">
        <v>2212030.04</v>
      </c>
      <c r="E237" s="25">
        <v>1125097.28</v>
      </c>
      <c r="F237" s="25">
        <v>13877579.939999999</v>
      </c>
      <c r="G237" s="25">
        <v>0</v>
      </c>
      <c r="H237" s="26">
        <v>18336161.469999999</v>
      </c>
      <c r="I237" s="25">
        <v>15105444.66</v>
      </c>
      <c r="J237" s="27">
        <v>3230716.8</v>
      </c>
      <c r="K237" s="1116"/>
      <c r="L237" s="1112"/>
      <c r="M237" s="1114">
        <f t="shared" si="4"/>
        <v>26317.619999997318</v>
      </c>
      <c r="N237" s="1112"/>
      <c r="O237" s="1112"/>
      <c r="P237" s="1112"/>
      <c r="Q237" s="1112"/>
      <c r="R237" s="1112"/>
      <c r="S237" s="1112"/>
      <c r="T237" s="1112"/>
      <c r="U237" s="1112"/>
      <c r="V237" s="1112"/>
      <c r="W237" s="1112"/>
      <c r="X237" s="1112"/>
      <c r="Y237" s="1112"/>
    </row>
    <row r="238" spans="1:25" ht="14.15" hidden="1" customHeight="1">
      <c r="A238" s="22">
        <v>43024</v>
      </c>
      <c r="B238" s="23">
        <v>2017</v>
      </c>
      <c r="C238" s="24">
        <v>1122749.19</v>
      </c>
      <c r="D238" s="25">
        <v>2214116.19</v>
      </c>
      <c r="E238" s="25">
        <v>1143716.8999999999</v>
      </c>
      <c r="F238" s="25">
        <v>13949946.75</v>
      </c>
      <c r="G238" s="25">
        <v>0</v>
      </c>
      <c r="H238" s="26">
        <v>18430529.039999999</v>
      </c>
      <c r="I238" s="25">
        <v>15198043.66</v>
      </c>
      <c r="J238" s="27">
        <v>3232485.38</v>
      </c>
      <c r="K238" s="1116"/>
      <c r="L238" s="1112"/>
      <c r="M238" s="1114">
        <f t="shared" si="4"/>
        <v>94367.570000000298</v>
      </c>
      <c r="N238" s="1112"/>
      <c r="O238" s="1112"/>
      <c r="P238" s="1112"/>
      <c r="Q238" s="1112"/>
      <c r="R238" s="1112"/>
      <c r="S238" s="1112"/>
      <c r="T238" s="1112"/>
      <c r="U238" s="1112"/>
      <c r="V238" s="1112"/>
      <c r="W238" s="1112"/>
      <c r="X238" s="1112"/>
      <c r="Y238" s="1112"/>
    </row>
    <row r="239" spans="1:25" ht="14.15" hidden="1" customHeight="1">
      <c r="A239" s="22">
        <v>43056</v>
      </c>
      <c r="B239" s="23">
        <v>2017</v>
      </c>
      <c r="C239" s="24">
        <v>1131649.8500000001</v>
      </c>
      <c r="D239" s="25">
        <v>2223868.5699999998</v>
      </c>
      <c r="E239" s="25">
        <v>1159608.71</v>
      </c>
      <c r="F239" s="25">
        <v>13902629.08</v>
      </c>
      <c r="G239" s="25">
        <v>0</v>
      </c>
      <c r="H239" s="26">
        <v>18417756.23</v>
      </c>
      <c r="I239" s="25">
        <v>15192200.369999999</v>
      </c>
      <c r="J239" s="27">
        <v>3225555.85</v>
      </c>
      <c r="K239" s="1116"/>
      <c r="L239" s="1112"/>
      <c r="M239" s="1114">
        <f t="shared" si="4"/>
        <v>-12772.809999998659</v>
      </c>
      <c r="N239" s="1112"/>
      <c r="O239" s="1112"/>
      <c r="P239" s="1112"/>
      <c r="Q239" s="1112"/>
      <c r="R239" s="1112"/>
      <c r="S239" s="1112"/>
      <c r="T239" s="1112"/>
      <c r="U239" s="1112"/>
      <c r="V239" s="1112"/>
      <c r="W239" s="1112"/>
      <c r="X239" s="1112"/>
      <c r="Y239" s="1112"/>
    </row>
    <row r="240" spans="1:25" ht="14.15" hidden="1" customHeight="1">
      <c r="A240" s="22">
        <v>43088</v>
      </c>
      <c r="B240" s="23">
        <v>2017</v>
      </c>
      <c r="C240" s="24">
        <v>1163148.1100000001</v>
      </c>
      <c r="D240" s="25">
        <v>2216387.7200000002</v>
      </c>
      <c r="E240" s="25">
        <v>1141145.44</v>
      </c>
      <c r="F240" s="25">
        <v>13939519.27</v>
      </c>
      <c r="G240" s="25">
        <v>0</v>
      </c>
      <c r="H240" s="26">
        <v>18460200.539999999</v>
      </c>
      <c r="I240" s="25">
        <v>15240885.710000001</v>
      </c>
      <c r="J240" s="27">
        <v>3219314.83</v>
      </c>
      <c r="K240" s="1116"/>
      <c r="L240" s="1112"/>
      <c r="M240" s="1114">
        <f t="shared" si="4"/>
        <v>42444.309999998659</v>
      </c>
      <c r="N240" s="1112"/>
      <c r="O240" s="1112"/>
      <c r="P240" s="1112"/>
      <c r="Q240" s="1112"/>
      <c r="R240" s="1112"/>
      <c r="S240" s="1112"/>
      <c r="T240" s="1112"/>
      <c r="U240" s="1112"/>
      <c r="V240" s="1112"/>
      <c r="W240" s="1112"/>
      <c r="X240" s="1112"/>
      <c r="Y240" s="1112"/>
    </row>
    <row r="241" spans="1:25" ht="14.15" customHeight="1">
      <c r="A241" s="33">
        <v>2018</v>
      </c>
      <c r="B241" s="63">
        <v>2018</v>
      </c>
      <c r="C241" s="59"/>
      <c r="D241" s="60"/>
      <c r="E241" s="60"/>
      <c r="F241" s="60"/>
      <c r="G241" s="60"/>
      <c r="H241" s="61"/>
      <c r="I241" s="60"/>
      <c r="J241" s="62"/>
      <c r="K241" s="1116"/>
      <c r="L241" s="1112"/>
      <c r="M241" s="1114"/>
      <c r="N241" s="1112"/>
      <c r="O241" s="1112"/>
      <c r="P241" s="1112"/>
      <c r="Q241" s="1112"/>
      <c r="R241" s="1112"/>
      <c r="S241" s="1112"/>
      <c r="T241" s="1112"/>
      <c r="U241" s="1112"/>
      <c r="V241" s="1112"/>
      <c r="W241" s="1112"/>
      <c r="X241" s="1112"/>
      <c r="Y241" s="1112"/>
    </row>
    <row r="242" spans="1:25" ht="14.15" customHeight="1">
      <c r="A242" s="22">
        <v>43101</v>
      </c>
      <c r="B242" s="64" t="s">
        <v>14</v>
      </c>
      <c r="C242" s="17">
        <v>1159032.3600000001</v>
      </c>
      <c r="D242" s="18">
        <v>2207617.81</v>
      </c>
      <c r="E242" s="18">
        <v>1133305.8600000001</v>
      </c>
      <c r="F242" s="18">
        <v>13782074.76</v>
      </c>
      <c r="G242" s="18">
        <v>0</v>
      </c>
      <c r="H242" s="55">
        <v>18282030.809999999</v>
      </c>
      <c r="I242" s="18">
        <v>15073763.67</v>
      </c>
      <c r="J242" s="21">
        <v>3208267.13</v>
      </c>
      <c r="K242" s="1117"/>
      <c r="L242" s="1112"/>
      <c r="M242" s="1114">
        <f>H242-H240</f>
        <v>-178169.73000000045</v>
      </c>
      <c r="N242" s="1112"/>
      <c r="O242" s="1112"/>
      <c r="P242" s="1112"/>
      <c r="Q242" s="1112"/>
      <c r="R242" s="1112"/>
      <c r="S242" s="1112"/>
      <c r="T242" s="1112"/>
      <c r="U242" s="1112"/>
      <c r="V242" s="1112"/>
      <c r="W242" s="1112"/>
      <c r="X242" s="1112"/>
      <c r="Y242" s="1112"/>
    </row>
    <row r="243" spans="1:25" ht="14.15" customHeight="1">
      <c r="A243" s="22">
        <v>43132</v>
      </c>
      <c r="B243" s="64" t="s">
        <v>15</v>
      </c>
      <c r="C243" s="17">
        <v>1137260.1499999999</v>
      </c>
      <c r="D243" s="18">
        <v>2223498.2000000002</v>
      </c>
      <c r="E243" s="18">
        <v>1156867.75</v>
      </c>
      <c r="F243" s="18">
        <v>13845888.1</v>
      </c>
      <c r="G243" s="18">
        <v>0</v>
      </c>
      <c r="H243" s="55">
        <v>18363514.199999999</v>
      </c>
      <c r="I243" s="18">
        <v>15139336</v>
      </c>
      <c r="J243" s="21">
        <v>3224178.2</v>
      </c>
      <c r="K243" s="1116"/>
      <c r="L243" s="1112"/>
      <c r="M243" s="1114">
        <f t="shared" si="4"/>
        <v>81483.390000000596</v>
      </c>
      <c r="N243" s="1112"/>
      <c r="O243" s="1112"/>
      <c r="P243" s="1112"/>
      <c r="Q243" s="1112"/>
      <c r="R243" s="1112"/>
      <c r="S243" s="1112"/>
      <c r="T243" s="1112"/>
      <c r="U243" s="1112"/>
      <c r="V243" s="1112"/>
      <c r="W243" s="1112"/>
      <c r="X243" s="1112"/>
      <c r="Y243" s="1112"/>
    </row>
    <row r="244" spans="1:25" ht="14.15" customHeight="1">
      <c r="A244" s="22">
        <v>43160</v>
      </c>
      <c r="B244" s="64" t="s">
        <v>16</v>
      </c>
      <c r="C244" s="17">
        <v>1126165.6499999999</v>
      </c>
      <c r="D244" s="18">
        <v>2229832.15</v>
      </c>
      <c r="E244" s="18">
        <v>1162612.95</v>
      </c>
      <c r="F244" s="18">
        <v>13983435.800000001</v>
      </c>
      <c r="G244" s="18">
        <v>0</v>
      </c>
      <c r="H244" s="55">
        <v>18502087.600000001</v>
      </c>
      <c r="I244" s="18">
        <v>15257519.6</v>
      </c>
      <c r="J244" s="21">
        <v>3244568</v>
      </c>
      <c r="K244" s="1116"/>
      <c r="L244" s="1112"/>
      <c r="M244" s="1114">
        <f t="shared" si="4"/>
        <v>138573.40000000224</v>
      </c>
      <c r="N244" s="1112"/>
      <c r="O244" s="1112"/>
      <c r="P244" s="1112"/>
      <c r="Q244" s="1112"/>
      <c r="R244" s="1112"/>
      <c r="S244" s="1112"/>
      <c r="T244" s="1112"/>
      <c r="U244" s="1112"/>
      <c r="V244" s="1112"/>
      <c r="W244" s="1112"/>
      <c r="X244" s="1112"/>
      <c r="Y244" s="1112"/>
    </row>
    <row r="245" spans="1:25" ht="14.15" customHeight="1">
      <c r="A245" s="22">
        <v>43191</v>
      </c>
      <c r="B245" s="23" t="s">
        <v>17</v>
      </c>
      <c r="C245" s="56">
        <v>1147698.1399999999</v>
      </c>
      <c r="D245" s="57">
        <v>2235666.7999999998</v>
      </c>
      <c r="E245" s="57">
        <v>1177606.6599999999</v>
      </c>
      <c r="F245" s="57">
        <v>14117488.42</v>
      </c>
      <c r="G245" s="57">
        <v>0</v>
      </c>
      <c r="H245" s="26">
        <v>18678460.850000001</v>
      </c>
      <c r="I245" s="57">
        <v>15417476.51</v>
      </c>
      <c r="J245" s="58">
        <v>3260984.33</v>
      </c>
      <c r="K245" s="1116"/>
      <c r="L245" s="1112"/>
      <c r="M245" s="1114">
        <f t="shared" si="4"/>
        <v>176373.25</v>
      </c>
      <c r="N245" s="1112"/>
      <c r="O245" s="1112"/>
      <c r="P245" s="1112"/>
      <c r="Q245" s="1112"/>
      <c r="R245" s="1112"/>
      <c r="S245" s="1112"/>
      <c r="T245" s="1112"/>
      <c r="U245" s="1112"/>
      <c r="V245" s="1112"/>
      <c r="W245" s="1112"/>
      <c r="X245" s="1112"/>
      <c r="Y245" s="1112"/>
    </row>
    <row r="246" spans="1:25" ht="14.15" customHeight="1">
      <c r="A246" s="22">
        <v>43221</v>
      </c>
      <c r="B246" s="64" t="s">
        <v>18</v>
      </c>
      <c r="C246" s="17">
        <v>1177676.54</v>
      </c>
      <c r="D246" s="18">
        <v>2247331.31</v>
      </c>
      <c r="E246" s="18">
        <v>1197627.77</v>
      </c>
      <c r="F246" s="18">
        <v>14293032.18</v>
      </c>
      <c r="G246" s="18">
        <v>0</v>
      </c>
      <c r="H246" s="55">
        <v>18915667.809999999</v>
      </c>
      <c r="I246" s="18">
        <v>15640287.859999999</v>
      </c>
      <c r="J246" s="21">
        <v>3275379.95</v>
      </c>
      <c r="K246" s="1116"/>
      <c r="L246" s="1112"/>
      <c r="M246" s="1114">
        <f t="shared" si="4"/>
        <v>237206.95999999717</v>
      </c>
      <c r="N246" s="1112"/>
      <c r="O246" s="1112"/>
      <c r="P246" s="1112"/>
      <c r="Q246" s="1112"/>
      <c r="R246" s="1112"/>
      <c r="S246" s="1112"/>
      <c r="T246" s="1112"/>
      <c r="U246" s="1112"/>
      <c r="V246" s="1112"/>
      <c r="W246" s="1112"/>
      <c r="X246" s="1112"/>
      <c r="Y246" s="1112"/>
    </row>
    <row r="247" spans="1:25" ht="14.15" customHeight="1">
      <c r="A247" s="22">
        <v>43252</v>
      </c>
      <c r="B247" s="64" t="s">
        <v>19</v>
      </c>
      <c r="C247" s="17">
        <v>1159067.47</v>
      </c>
      <c r="D247" s="18">
        <v>2266172.23</v>
      </c>
      <c r="E247" s="18">
        <v>1212768.57</v>
      </c>
      <c r="F247" s="18">
        <v>14368981.9</v>
      </c>
      <c r="G247" s="18">
        <v>0</v>
      </c>
      <c r="H247" s="55">
        <v>19006990.190000001</v>
      </c>
      <c r="I247" s="18">
        <v>15719437.949999999</v>
      </c>
      <c r="J247" s="21">
        <v>3287552.23</v>
      </c>
      <c r="K247" s="1116"/>
      <c r="L247" s="1112"/>
      <c r="M247" s="1114">
        <f t="shared" si="4"/>
        <v>91322.380000002682</v>
      </c>
      <c r="N247" s="1112"/>
      <c r="O247" s="1112"/>
      <c r="P247" s="1112"/>
      <c r="Q247" s="1112"/>
      <c r="R247" s="1112"/>
      <c r="S247" s="1112"/>
      <c r="T247" s="1112"/>
      <c r="U247" s="1112"/>
      <c r="V247" s="1112"/>
      <c r="W247" s="1112"/>
      <c r="X247" s="1112"/>
      <c r="Y247" s="1112"/>
    </row>
    <row r="248" spans="1:25" ht="14.15" customHeight="1">
      <c r="A248" s="22">
        <v>43282</v>
      </c>
      <c r="B248" s="64" t="s">
        <v>20</v>
      </c>
      <c r="C248" s="17">
        <v>1115841.0900000001</v>
      </c>
      <c r="D248" s="18">
        <v>2280794.27</v>
      </c>
      <c r="E248" s="18">
        <v>1218565.68</v>
      </c>
      <c r="F248" s="18">
        <v>14427608.630000001</v>
      </c>
      <c r="G248" s="18">
        <v>0</v>
      </c>
      <c r="H248" s="55">
        <v>19042809.68</v>
      </c>
      <c r="I248" s="18">
        <v>15761534.99</v>
      </c>
      <c r="J248" s="21">
        <v>3281274.68</v>
      </c>
      <c r="K248" s="1116"/>
      <c r="L248" s="1112"/>
      <c r="M248" s="1114">
        <f t="shared" si="4"/>
        <v>35819.489999998361</v>
      </c>
      <c r="N248" s="1112"/>
      <c r="O248" s="1112"/>
      <c r="P248" s="1112"/>
      <c r="Q248" s="1112"/>
      <c r="R248" s="1112"/>
      <c r="S248" s="1112"/>
      <c r="T248" s="1112"/>
      <c r="U248" s="1112"/>
      <c r="V248" s="1112"/>
      <c r="W248" s="1112"/>
      <c r="X248" s="1112"/>
      <c r="Y248" s="1112"/>
    </row>
    <row r="249" spans="1:25" ht="14.15" customHeight="1">
      <c r="A249" s="22">
        <v>43313</v>
      </c>
      <c r="B249" s="64" t="s">
        <v>21</v>
      </c>
      <c r="C249" s="17">
        <v>1087266.54</v>
      </c>
      <c r="D249" s="18">
        <v>2255386.7200000002</v>
      </c>
      <c r="E249" s="18">
        <v>1195997.45</v>
      </c>
      <c r="F249" s="18">
        <v>14301163.09</v>
      </c>
      <c r="G249" s="18">
        <v>0</v>
      </c>
      <c r="H249" s="55">
        <v>18839813.809999999</v>
      </c>
      <c r="I249" s="18">
        <v>15576488.18</v>
      </c>
      <c r="J249" s="21">
        <v>3263325.63</v>
      </c>
      <c r="K249" s="1116"/>
      <c r="L249" s="1112"/>
      <c r="M249" s="1114">
        <f t="shared" si="4"/>
        <v>-202995.87000000104</v>
      </c>
      <c r="N249" s="1112"/>
      <c r="O249" s="1112"/>
      <c r="P249" s="1112"/>
      <c r="Q249" s="1112"/>
      <c r="R249" s="1112"/>
      <c r="S249" s="1112"/>
      <c r="T249" s="1112"/>
      <c r="U249" s="1112"/>
      <c r="V249" s="1112"/>
      <c r="W249" s="1112"/>
      <c r="X249" s="1112"/>
      <c r="Y249" s="1112"/>
    </row>
    <row r="250" spans="1:25" ht="14.15" customHeight="1">
      <c r="A250" s="22">
        <v>43344</v>
      </c>
      <c r="B250" s="64" t="s">
        <v>22</v>
      </c>
      <c r="C250" s="17">
        <v>1106296.1000000001</v>
      </c>
      <c r="D250" s="18">
        <v>2266259.75</v>
      </c>
      <c r="E250" s="18">
        <v>1204777.3999999999</v>
      </c>
      <c r="F250" s="18">
        <v>14285379.550000001</v>
      </c>
      <c r="G250" s="18">
        <v>0</v>
      </c>
      <c r="H250" s="55">
        <v>18862712.800000001</v>
      </c>
      <c r="I250" s="18">
        <v>15594833.199999999</v>
      </c>
      <c r="J250" s="21">
        <v>3267879.6</v>
      </c>
      <c r="K250" s="1116"/>
      <c r="L250" s="1112"/>
      <c r="M250" s="1114">
        <f t="shared" si="4"/>
        <v>22898.990000002086</v>
      </c>
      <c r="N250" s="1112"/>
      <c r="O250" s="1112"/>
      <c r="P250" s="1112"/>
      <c r="Q250" s="1112"/>
      <c r="R250" s="1112"/>
      <c r="S250" s="1112"/>
      <c r="T250" s="1112"/>
      <c r="U250" s="1112"/>
      <c r="V250" s="1112"/>
      <c r="W250" s="1112"/>
      <c r="X250" s="1112"/>
      <c r="Y250" s="1112"/>
    </row>
    <row r="251" spans="1:25" ht="14.15" customHeight="1">
      <c r="A251" s="22">
        <v>43374</v>
      </c>
      <c r="B251" s="64" t="s">
        <v>23</v>
      </c>
      <c r="C251" s="17">
        <v>1136686.18</v>
      </c>
      <c r="D251" s="18">
        <v>2268240.86</v>
      </c>
      <c r="E251" s="18">
        <v>1222334.77</v>
      </c>
      <c r="F251" s="18">
        <v>14365810.99</v>
      </c>
      <c r="G251" s="18">
        <v>0</v>
      </c>
      <c r="H251" s="55">
        <v>18993072.800000001</v>
      </c>
      <c r="I251" s="18">
        <v>15720095.119999999</v>
      </c>
      <c r="J251" s="21">
        <v>3272977.68</v>
      </c>
      <c r="K251" s="1116"/>
      <c r="L251" s="1112"/>
      <c r="M251" s="1114">
        <f t="shared" si="4"/>
        <v>130360</v>
      </c>
      <c r="N251" s="1112"/>
      <c r="O251" s="1112"/>
      <c r="P251" s="1112"/>
      <c r="Q251" s="1112"/>
      <c r="R251" s="1112"/>
      <c r="S251" s="1112"/>
      <c r="T251" s="1112"/>
      <c r="U251" s="1112"/>
      <c r="V251" s="1112"/>
      <c r="W251" s="1112"/>
      <c r="X251" s="1112"/>
      <c r="Y251" s="1112"/>
    </row>
    <row r="252" spans="1:25" ht="14.15" customHeight="1">
      <c r="A252" s="22">
        <v>43405</v>
      </c>
      <c r="B252" s="64" t="s">
        <v>24</v>
      </c>
      <c r="C252" s="17">
        <v>1127563.6599999999</v>
      </c>
      <c r="D252" s="18">
        <v>2269001.42</v>
      </c>
      <c r="E252" s="18">
        <v>1230706.8</v>
      </c>
      <c r="F252" s="18">
        <v>14318352.279999999</v>
      </c>
      <c r="G252" s="18">
        <v>0</v>
      </c>
      <c r="H252" s="55">
        <v>18945624.190000001</v>
      </c>
      <c r="I252" s="18">
        <v>15677035.720000001</v>
      </c>
      <c r="J252" s="21">
        <v>3268588.47</v>
      </c>
      <c r="K252" s="1116"/>
      <c r="L252" s="1112"/>
      <c r="M252" s="1114">
        <f t="shared" si="4"/>
        <v>-47448.609999999404</v>
      </c>
      <c r="N252" s="1112"/>
      <c r="O252" s="1112"/>
      <c r="P252" s="1112"/>
      <c r="Q252" s="1112"/>
      <c r="R252" s="1112"/>
      <c r="S252" s="1112"/>
      <c r="T252" s="1112"/>
      <c r="U252" s="1112"/>
      <c r="V252" s="1112"/>
      <c r="W252" s="1112"/>
      <c r="X252" s="1112"/>
      <c r="Y252" s="1112"/>
    </row>
    <row r="253" spans="1:25" ht="14.15" customHeight="1">
      <c r="A253" s="22">
        <v>43435</v>
      </c>
      <c r="B253" s="64" t="s">
        <v>25</v>
      </c>
      <c r="C253" s="17">
        <v>1177727</v>
      </c>
      <c r="D253" s="18">
        <v>2261553.11</v>
      </c>
      <c r="E253" s="18">
        <v>1215849.3500000001</v>
      </c>
      <c r="F253" s="18">
        <v>14369035.699999999</v>
      </c>
      <c r="G253" s="18">
        <v>0</v>
      </c>
      <c r="H253" s="55">
        <v>19024165.170000002</v>
      </c>
      <c r="I253" s="18">
        <v>15755094.58</v>
      </c>
      <c r="J253" s="21">
        <v>3269070.58</v>
      </c>
      <c r="K253" s="1116"/>
      <c r="L253" s="1112"/>
      <c r="M253" s="1114">
        <f t="shared" si="4"/>
        <v>78540.980000000447</v>
      </c>
      <c r="N253" s="1112"/>
      <c r="O253" s="1112"/>
      <c r="P253" s="1112"/>
      <c r="Q253" s="1112"/>
      <c r="R253" s="1112"/>
      <c r="S253" s="1112"/>
      <c r="T253" s="1112"/>
      <c r="U253" s="1112"/>
      <c r="V253" s="1112"/>
      <c r="W253" s="1112"/>
      <c r="X253" s="1112"/>
      <c r="Y253" s="1112"/>
    </row>
    <row r="254" spans="1:25" ht="14.15" customHeight="1">
      <c r="A254" s="33">
        <v>2019</v>
      </c>
      <c r="B254" s="63">
        <v>2019</v>
      </c>
      <c r="C254" s="59"/>
      <c r="D254" s="60"/>
      <c r="E254" s="60"/>
      <c r="F254" s="60"/>
      <c r="G254" s="60"/>
      <c r="H254" s="61"/>
      <c r="I254" s="60"/>
      <c r="J254" s="62"/>
      <c r="K254" s="1116"/>
      <c r="L254" s="1112"/>
      <c r="M254" s="1114"/>
      <c r="N254" s="1112"/>
      <c r="O254" s="1112"/>
      <c r="P254" s="1112"/>
      <c r="Q254" s="1112"/>
      <c r="R254" s="1112"/>
      <c r="S254" s="1112"/>
      <c r="T254" s="1112"/>
      <c r="U254" s="1112"/>
      <c r="V254" s="1112"/>
      <c r="W254" s="1112"/>
      <c r="X254" s="1112"/>
      <c r="Y254" s="1112"/>
    </row>
    <row r="255" spans="1:25" ht="14.15" customHeight="1">
      <c r="A255" s="22" t="s">
        <v>14</v>
      </c>
      <c r="B255" s="64" t="s">
        <v>14</v>
      </c>
      <c r="C255" s="17">
        <v>1176808.72</v>
      </c>
      <c r="D255" s="18">
        <v>2248787.04</v>
      </c>
      <c r="E255" s="18">
        <v>1206941.68</v>
      </c>
      <c r="F255" s="18">
        <v>14186762.039999999</v>
      </c>
      <c r="G255" s="18">
        <v>0</v>
      </c>
      <c r="H255" s="55">
        <v>18819300.09</v>
      </c>
      <c r="I255" s="18">
        <v>15570747.459999999</v>
      </c>
      <c r="J255" s="21">
        <v>3248552.63</v>
      </c>
      <c r="K255" s="1117"/>
      <c r="L255" s="1112"/>
      <c r="M255" s="1114">
        <f>H255-H253</f>
        <v>-204865.08000000194</v>
      </c>
      <c r="N255" s="1112"/>
      <c r="O255" s="1112"/>
      <c r="P255" s="1112"/>
      <c r="Q255" s="1112"/>
      <c r="R255" s="1112"/>
      <c r="S255" s="1112"/>
      <c r="T255" s="1112"/>
      <c r="U255" s="1112"/>
      <c r="V255" s="1112"/>
      <c r="W255" s="1112"/>
      <c r="X255" s="1112"/>
      <c r="Y255" s="1112"/>
    </row>
    <row r="256" spans="1:25" ht="14.15" customHeight="1">
      <c r="A256" s="22" t="s">
        <v>15</v>
      </c>
      <c r="B256" s="64" t="s">
        <v>15</v>
      </c>
      <c r="C256" s="17">
        <v>1152675.5</v>
      </c>
      <c r="D256" s="18">
        <v>2260923.2999999998</v>
      </c>
      <c r="E256" s="18">
        <v>1234889.05</v>
      </c>
      <c r="F256" s="18">
        <v>14239984.050000001</v>
      </c>
      <c r="G256" s="18">
        <v>0</v>
      </c>
      <c r="H256" s="55">
        <v>18888471.899999999</v>
      </c>
      <c r="I256" s="18">
        <v>15634653.85</v>
      </c>
      <c r="J256" s="21">
        <v>3253818.05</v>
      </c>
      <c r="K256" s="1116"/>
      <c r="L256" s="1112"/>
      <c r="M256" s="1114">
        <f t="shared" si="4"/>
        <v>69171.809999998659</v>
      </c>
      <c r="N256" s="1112"/>
      <c r="O256" s="1112"/>
      <c r="P256" s="1112"/>
      <c r="Q256" s="1112"/>
      <c r="R256" s="1112"/>
      <c r="S256" s="1112"/>
      <c r="T256" s="1112"/>
      <c r="U256" s="1112"/>
      <c r="V256" s="1112"/>
      <c r="W256" s="1112"/>
      <c r="X256" s="1112"/>
      <c r="Y256" s="1112"/>
    </row>
    <row r="257" spans="1:25" ht="14.15" customHeight="1">
      <c r="A257" s="22" t="s">
        <v>16</v>
      </c>
      <c r="B257" s="64" t="s">
        <v>16</v>
      </c>
      <c r="C257" s="17">
        <v>1146153.52</v>
      </c>
      <c r="D257" s="18">
        <v>2268101.7999999998</v>
      </c>
      <c r="E257" s="18">
        <v>1252574.42</v>
      </c>
      <c r="F257" s="18">
        <v>14376746.57</v>
      </c>
      <c r="G257" s="18">
        <v>0</v>
      </c>
      <c r="H257" s="55">
        <v>19043576.329999998</v>
      </c>
      <c r="I257" s="18">
        <v>15775433.23</v>
      </c>
      <c r="J257" s="21">
        <v>3268143.09</v>
      </c>
      <c r="K257" s="1116"/>
      <c r="L257" s="1112"/>
      <c r="M257" s="1114">
        <f t="shared" si="4"/>
        <v>155104.4299999997</v>
      </c>
      <c r="N257" s="1112"/>
      <c r="O257" s="1112"/>
      <c r="P257" s="1112"/>
      <c r="Q257" s="1112"/>
      <c r="R257" s="1112"/>
      <c r="S257" s="1112"/>
      <c r="T257" s="1112"/>
      <c r="U257" s="1112"/>
      <c r="V257" s="1112"/>
      <c r="W257" s="1112"/>
      <c r="X257" s="1112"/>
      <c r="Y257" s="1112"/>
    </row>
    <row r="258" spans="1:25" ht="14.15" customHeight="1">
      <c r="A258" s="22" t="s">
        <v>17</v>
      </c>
      <c r="B258" s="23" t="s">
        <v>17</v>
      </c>
      <c r="C258" s="56">
        <v>1154940.6000000001</v>
      </c>
      <c r="D258" s="57">
        <v>2274919.4</v>
      </c>
      <c r="E258" s="57">
        <v>1258169.05</v>
      </c>
      <c r="F258" s="57">
        <v>14542332.699999999</v>
      </c>
      <c r="G258" s="57">
        <v>0</v>
      </c>
      <c r="H258" s="26">
        <v>19230361.75</v>
      </c>
      <c r="I258" s="57">
        <v>15949742.1</v>
      </c>
      <c r="J258" s="58">
        <v>3280619.65</v>
      </c>
      <c r="K258" s="1116"/>
      <c r="L258" s="1112"/>
      <c r="M258" s="1114">
        <f t="shared" si="4"/>
        <v>186785.42000000179</v>
      </c>
      <c r="N258" s="1112"/>
      <c r="O258" s="1112"/>
      <c r="P258" s="1112"/>
      <c r="Q258" s="1112"/>
      <c r="R258" s="1112"/>
      <c r="S258" s="1112"/>
      <c r="T258" s="1112"/>
      <c r="U258" s="1112"/>
      <c r="V258" s="1112"/>
      <c r="W258" s="1112"/>
      <c r="X258" s="1112"/>
      <c r="Y258" s="1112"/>
    </row>
    <row r="259" spans="1:25" ht="14.15" customHeight="1">
      <c r="A259" s="22" t="s">
        <v>18</v>
      </c>
      <c r="B259" s="64" t="s">
        <v>18</v>
      </c>
      <c r="C259" s="17">
        <v>1182701.0900000001</v>
      </c>
      <c r="D259" s="18">
        <v>2282183.77</v>
      </c>
      <c r="E259" s="18">
        <v>1266563.5900000001</v>
      </c>
      <c r="F259" s="18">
        <v>14710665</v>
      </c>
      <c r="G259" s="18">
        <v>0</v>
      </c>
      <c r="H259" s="55">
        <v>19442113.449999999</v>
      </c>
      <c r="I259" s="18">
        <v>16150558.58</v>
      </c>
      <c r="J259" s="21">
        <v>3291554.86</v>
      </c>
      <c r="K259" s="1116"/>
      <c r="L259" s="1112"/>
      <c r="M259" s="1114">
        <f t="shared" si="4"/>
        <v>211751.69999999925</v>
      </c>
      <c r="N259" s="1112"/>
      <c r="O259" s="1112"/>
      <c r="P259" s="1112"/>
      <c r="Q259" s="1112"/>
      <c r="R259" s="1112"/>
      <c r="S259" s="1112"/>
      <c r="T259" s="1112"/>
      <c r="U259" s="1112"/>
      <c r="V259" s="1112"/>
      <c r="W259" s="1112"/>
      <c r="X259" s="1112"/>
      <c r="Y259" s="1112"/>
    </row>
    <row r="260" spans="1:25" ht="14.15" customHeight="1">
      <c r="A260" s="22" t="s">
        <v>19</v>
      </c>
      <c r="B260" s="64" t="s">
        <v>19</v>
      </c>
      <c r="C260" s="17">
        <v>1155813.8500000001</v>
      </c>
      <c r="D260" s="18">
        <v>2295377.4500000002</v>
      </c>
      <c r="E260" s="18">
        <v>1276132.75</v>
      </c>
      <c r="F260" s="18">
        <v>14790373.15</v>
      </c>
      <c r="G260" s="18">
        <v>0</v>
      </c>
      <c r="H260" s="55">
        <v>19517697.199999999</v>
      </c>
      <c r="I260" s="18">
        <v>16217218.25</v>
      </c>
      <c r="J260" s="21">
        <v>3300478.95</v>
      </c>
      <c r="K260" s="1116"/>
      <c r="L260" s="1112"/>
      <c r="M260" s="1114">
        <f t="shared" si="4"/>
        <v>75583.75</v>
      </c>
      <c r="N260" s="1112"/>
      <c r="O260" s="1112"/>
      <c r="P260" s="1112"/>
      <c r="Q260" s="1112"/>
      <c r="R260" s="1112"/>
      <c r="S260" s="1112"/>
      <c r="T260" s="1112"/>
      <c r="U260" s="1112"/>
      <c r="V260" s="1112"/>
      <c r="W260" s="1112"/>
      <c r="X260" s="1112"/>
      <c r="Y260" s="1112"/>
    </row>
    <row r="261" spans="1:25" ht="14.15" customHeight="1">
      <c r="A261" s="22" t="s">
        <v>20</v>
      </c>
      <c r="B261" s="64" t="s">
        <v>20</v>
      </c>
      <c r="C261" s="17">
        <v>1108830.3400000001</v>
      </c>
      <c r="D261" s="18">
        <v>2310219</v>
      </c>
      <c r="E261" s="18">
        <v>1276710.56</v>
      </c>
      <c r="F261" s="18">
        <v>14837450.82</v>
      </c>
      <c r="G261" s="18">
        <v>0</v>
      </c>
      <c r="H261" s="55">
        <v>19533210.733913042</v>
      </c>
      <c r="I261" s="18">
        <v>16240416.029999999</v>
      </c>
      <c r="J261" s="21">
        <v>3292794.69</v>
      </c>
      <c r="K261" s="1116"/>
      <c r="L261" s="1112"/>
      <c r="M261" s="1114">
        <f t="shared" si="4"/>
        <v>15513.533913042396</v>
      </c>
      <c r="N261" s="1112"/>
      <c r="O261" s="1112"/>
      <c r="P261" s="1112"/>
      <c r="Q261" s="1112"/>
      <c r="R261" s="1112"/>
      <c r="S261" s="1112"/>
      <c r="T261" s="1112"/>
      <c r="U261" s="1112"/>
      <c r="V261" s="1112"/>
      <c r="W261" s="1112"/>
      <c r="X261" s="1112"/>
      <c r="Y261" s="1112"/>
    </row>
    <row r="262" spans="1:25" ht="14.15" customHeight="1">
      <c r="A262" s="22" t="s">
        <v>21</v>
      </c>
      <c r="B262" s="64" t="s">
        <v>21</v>
      </c>
      <c r="C262" s="17">
        <v>1081326.47</v>
      </c>
      <c r="D262" s="18">
        <v>2286171.33</v>
      </c>
      <c r="E262" s="18">
        <v>1247113.52</v>
      </c>
      <c r="F262" s="18">
        <v>14705615.76</v>
      </c>
      <c r="G262" s="18">
        <v>0</v>
      </c>
      <c r="H262" s="55">
        <v>19320227.09</v>
      </c>
      <c r="I262" s="18">
        <v>16044709.23</v>
      </c>
      <c r="J262" s="21">
        <v>3275517.85</v>
      </c>
      <c r="K262" s="1116"/>
      <c r="L262" s="1112"/>
      <c r="M262" s="1114">
        <f t="shared" si="4"/>
        <v>-212983.6439130418</v>
      </c>
      <c r="N262" s="1112"/>
      <c r="O262" s="1112"/>
      <c r="P262" s="1112"/>
      <c r="Q262" s="1112"/>
      <c r="R262" s="1112"/>
      <c r="S262" s="1112"/>
      <c r="T262" s="1112"/>
      <c r="U262" s="1112"/>
      <c r="V262" s="1112"/>
      <c r="W262" s="1112"/>
      <c r="X262" s="1112"/>
      <c r="Y262" s="1112"/>
    </row>
    <row r="263" spans="1:25" ht="14.15" customHeight="1">
      <c r="A263" s="22" t="s">
        <v>26</v>
      </c>
      <c r="B263" s="64" t="s">
        <v>22</v>
      </c>
      <c r="C263" s="17">
        <v>1107828.8500000001</v>
      </c>
      <c r="D263" s="18">
        <v>2294766.66</v>
      </c>
      <c r="E263" s="18">
        <v>1254033.76</v>
      </c>
      <c r="F263" s="18">
        <v>14666822.18</v>
      </c>
      <c r="G263" s="18">
        <v>0</v>
      </c>
      <c r="H263" s="55">
        <v>19323451.469999999</v>
      </c>
      <c r="I263" s="18">
        <v>16043079.99</v>
      </c>
      <c r="J263" s="21">
        <v>3280371.47</v>
      </c>
      <c r="K263" s="1116"/>
      <c r="L263" s="1112"/>
      <c r="M263" s="1114">
        <f t="shared" si="4"/>
        <v>3224.3799999989569</v>
      </c>
      <c r="N263" s="1112"/>
      <c r="O263" s="1112"/>
      <c r="P263" s="1112"/>
      <c r="Q263" s="1112"/>
      <c r="R263" s="1112"/>
      <c r="S263" s="1112"/>
      <c r="T263" s="1112"/>
      <c r="U263" s="1112"/>
      <c r="V263" s="1112"/>
      <c r="W263" s="1112"/>
      <c r="X263" s="1112"/>
      <c r="Y263" s="1112"/>
    </row>
    <row r="264" spans="1:25" ht="14.15" customHeight="1">
      <c r="A264" s="22" t="s">
        <v>27</v>
      </c>
      <c r="B264" s="64" t="s">
        <v>23</v>
      </c>
      <c r="C264" s="17">
        <v>1116802.1299999999</v>
      </c>
      <c r="D264" s="18">
        <v>2294573.91</v>
      </c>
      <c r="E264" s="18">
        <v>1267977.1299999999</v>
      </c>
      <c r="F264" s="18">
        <v>14750639.48</v>
      </c>
      <c r="G264" s="18">
        <v>0</v>
      </c>
      <c r="H264" s="55">
        <v>19429992.649999999</v>
      </c>
      <c r="I264" s="18">
        <v>16143765.25</v>
      </c>
      <c r="J264" s="21">
        <v>3286227.39</v>
      </c>
      <c r="K264" s="1116"/>
      <c r="L264" s="1112"/>
      <c r="M264" s="1114">
        <f t="shared" si="4"/>
        <v>106541.1799999997</v>
      </c>
      <c r="N264" s="1112"/>
      <c r="O264" s="1112"/>
      <c r="P264" s="1112"/>
      <c r="Q264" s="1112"/>
      <c r="R264" s="1112"/>
      <c r="S264" s="1112"/>
      <c r="T264" s="1112"/>
      <c r="U264" s="1112"/>
      <c r="V264" s="1112"/>
      <c r="W264" s="1112"/>
      <c r="X264" s="1112"/>
      <c r="Y264" s="1112"/>
    </row>
    <row r="265" spans="1:25" ht="14.15" customHeight="1">
      <c r="A265" s="22" t="s">
        <v>28</v>
      </c>
      <c r="B265" s="64" t="s">
        <v>24</v>
      </c>
      <c r="C265" s="17">
        <v>1112736.2</v>
      </c>
      <c r="D265" s="18">
        <v>2296797.9</v>
      </c>
      <c r="E265" s="18">
        <v>1272634.1499999999</v>
      </c>
      <c r="F265" s="18">
        <v>14694710.199999999</v>
      </c>
      <c r="G265" s="18">
        <v>0</v>
      </c>
      <c r="H265" s="55">
        <v>19376878.449999999</v>
      </c>
      <c r="I265" s="18">
        <v>16093502.050000001</v>
      </c>
      <c r="J265" s="21">
        <v>3283376.4</v>
      </c>
      <c r="K265" s="1116"/>
      <c r="L265" s="1112"/>
      <c r="M265" s="1114">
        <f t="shared" si="4"/>
        <v>-53114.199999999255</v>
      </c>
      <c r="N265" s="1112"/>
      <c r="O265" s="1112"/>
      <c r="P265" s="1112"/>
      <c r="Q265" s="1112"/>
      <c r="R265" s="1112"/>
      <c r="S265" s="1112"/>
      <c r="T265" s="1112"/>
      <c r="U265" s="1112"/>
      <c r="V265" s="1112"/>
      <c r="W265" s="1112"/>
      <c r="X265" s="1112"/>
      <c r="Y265" s="1112"/>
    </row>
    <row r="266" spans="1:25" ht="14.15" customHeight="1">
      <c r="A266" s="22" t="s">
        <v>29</v>
      </c>
      <c r="B266" s="64" t="s">
        <v>25</v>
      </c>
      <c r="C266" s="17">
        <v>1146363.77</v>
      </c>
      <c r="D266" s="18">
        <v>2285533.33</v>
      </c>
      <c r="E266" s="18">
        <v>1245402.5</v>
      </c>
      <c r="F266" s="18">
        <v>14731238.220000001</v>
      </c>
      <c r="G266" s="18">
        <v>0</v>
      </c>
      <c r="H266" s="55">
        <v>19408537.829999998</v>
      </c>
      <c r="I266" s="18">
        <v>16125196.33</v>
      </c>
      <c r="J266" s="21">
        <v>3283341.5</v>
      </c>
      <c r="K266" s="1116"/>
      <c r="L266" s="1112"/>
      <c r="M266" s="1114">
        <f t="shared" si="4"/>
        <v>31659.379999998957</v>
      </c>
      <c r="N266" s="1112"/>
      <c r="O266" s="1112"/>
      <c r="P266" s="1112"/>
      <c r="Q266" s="1112"/>
      <c r="R266" s="1112"/>
      <c r="S266" s="1112"/>
      <c r="T266" s="1112"/>
      <c r="U266" s="1112"/>
      <c r="V266" s="1112"/>
      <c r="W266" s="1112"/>
      <c r="X266" s="1112"/>
      <c r="Y266" s="1112"/>
    </row>
    <row r="267" spans="1:25" ht="14.15" customHeight="1">
      <c r="A267" s="33">
        <v>2020</v>
      </c>
      <c r="B267" s="63">
        <v>2020</v>
      </c>
      <c r="C267" s="59"/>
      <c r="D267" s="60"/>
      <c r="E267" s="60"/>
      <c r="F267" s="60"/>
      <c r="G267" s="60"/>
      <c r="H267" s="61"/>
      <c r="I267" s="60"/>
      <c r="J267" s="62"/>
      <c r="K267" s="1116"/>
      <c r="L267" s="1112"/>
      <c r="M267" s="1114"/>
      <c r="N267" s="1112"/>
      <c r="O267" s="1112"/>
      <c r="P267" s="1112"/>
      <c r="Q267" s="1112"/>
      <c r="R267" s="1112"/>
      <c r="S267" s="1112"/>
      <c r="T267" s="1112"/>
      <c r="U267" s="1112"/>
      <c r="V267" s="1112"/>
      <c r="W267" s="1112"/>
      <c r="X267" s="1112"/>
      <c r="Y267" s="1112"/>
    </row>
    <row r="268" spans="1:25" ht="14.15" customHeight="1">
      <c r="A268" s="22" t="s">
        <v>14</v>
      </c>
      <c r="B268" s="64" t="s">
        <v>14</v>
      </c>
      <c r="C268" s="17">
        <v>1129230</v>
      </c>
      <c r="D268" s="18">
        <v>2269085.2799999998</v>
      </c>
      <c r="E268" s="18">
        <v>1234814.8999999999</v>
      </c>
      <c r="F268" s="18">
        <v>14531363.470000001</v>
      </c>
      <c r="G268" s="18">
        <v>0</v>
      </c>
      <c r="H268" s="55">
        <v>19164493.66</v>
      </c>
      <c r="I268" s="18">
        <v>15899374.800000001</v>
      </c>
      <c r="J268" s="21">
        <v>3265118.85</v>
      </c>
      <c r="K268" s="1117"/>
      <c r="L268" s="1112"/>
      <c r="M268" s="1114">
        <f>H268-H266</f>
        <v>-244044.16999999806</v>
      </c>
      <c r="N268" s="1112"/>
      <c r="O268" s="1112"/>
      <c r="P268" s="1112"/>
      <c r="Q268" s="1112"/>
      <c r="R268" s="1112"/>
      <c r="S268" s="1112"/>
      <c r="T268" s="1112"/>
      <c r="U268" s="1112"/>
      <c r="V268" s="1112"/>
      <c r="W268" s="1112"/>
      <c r="X268" s="1112"/>
      <c r="Y268" s="1112"/>
    </row>
    <row r="269" spans="1:25" ht="14.15" customHeight="1">
      <c r="A269" s="22" t="s">
        <v>15</v>
      </c>
      <c r="B269" s="64" t="s">
        <v>15</v>
      </c>
      <c r="C269" s="17">
        <v>1116551.8</v>
      </c>
      <c r="D269" s="18">
        <v>2279530.65</v>
      </c>
      <c r="E269" s="18">
        <v>1262722.8999999999</v>
      </c>
      <c r="F269" s="18">
        <v>14591423.6</v>
      </c>
      <c r="G269" s="18">
        <v>0</v>
      </c>
      <c r="H269" s="55">
        <v>19250228.949999999</v>
      </c>
      <c r="I269" s="18">
        <v>15978319.550000001</v>
      </c>
      <c r="J269" s="21">
        <v>3271909.4</v>
      </c>
      <c r="K269" s="1116"/>
      <c r="L269" s="1112"/>
      <c r="M269" s="1114">
        <f t="shared" si="4"/>
        <v>85735.289999999106</v>
      </c>
      <c r="N269" s="1112"/>
      <c r="O269" s="1112"/>
      <c r="P269" s="1112"/>
      <c r="Q269" s="1112"/>
      <c r="R269" s="1112"/>
      <c r="S269" s="1112"/>
      <c r="T269" s="1112"/>
      <c r="U269" s="1112"/>
      <c r="V269" s="1112"/>
      <c r="W269" s="1112"/>
      <c r="X269" s="1112"/>
      <c r="Y269" s="1112"/>
    </row>
    <row r="270" spans="1:25" ht="14.15" customHeight="1">
      <c r="A270" s="22" t="s">
        <v>16</v>
      </c>
      <c r="B270" s="64" t="s">
        <v>16</v>
      </c>
      <c r="C270" s="17">
        <v>1121340.6363636365</v>
      </c>
      <c r="D270" s="18">
        <v>2260458.6818181816</v>
      </c>
      <c r="E270" s="18">
        <v>1223658.6818181819</v>
      </c>
      <c r="F270" s="18">
        <v>14401301.59</v>
      </c>
      <c r="G270" s="18">
        <v>0</v>
      </c>
      <c r="H270" s="55">
        <v>19006759.59</v>
      </c>
      <c r="I270" s="18">
        <v>15740314.220000001</v>
      </c>
      <c r="J270" s="21">
        <v>3266445.3636363638</v>
      </c>
      <c r="K270" s="1116"/>
      <c r="L270" s="1112"/>
      <c r="M270" s="1114">
        <f t="shared" si="4"/>
        <v>-243469.3599999994</v>
      </c>
      <c r="N270" s="1112"/>
      <c r="O270" s="1112"/>
      <c r="P270" s="1112"/>
      <c r="Q270" s="1112"/>
      <c r="R270" s="1112"/>
      <c r="S270" s="1112"/>
      <c r="T270" s="1112"/>
      <c r="U270" s="1112"/>
      <c r="V270" s="1112"/>
      <c r="W270" s="1112"/>
      <c r="X270" s="1112"/>
      <c r="Y270" s="1112"/>
    </row>
    <row r="271" spans="1:25" ht="14.15" customHeight="1">
      <c r="A271" s="22" t="s">
        <v>17</v>
      </c>
      <c r="B271" s="23" t="s">
        <v>17</v>
      </c>
      <c r="C271" s="56">
        <v>1130694.8500000001</v>
      </c>
      <c r="D271" s="57">
        <v>2198245.5499999998</v>
      </c>
      <c r="E271" s="57">
        <v>1127926.7</v>
      </c>
      <c r="F271" s="57">
        <v>14001799.699999999</v>
      </c>
      <c r="G271" s="57">
        <v>0</v>
      </c>
      <c r="H271" s="26">
        <v>18458666.800000001</v>
      </c>
      <c r="I271" s="57">
        <v>15233601.9</v>
      </c>
      <c r="J271" s="58">
        <v>3225064.9</v>
      </c>
      <c r="K271" s="1116"/>
      <c r="L271" s="1112"/>
      <c r="M271" s="1114">
        <f t="shared" si="4"/>
        <v>-548092.78999999911</v>
      </c>
      <c r="N271" s="1112"/>
      <c r="O271" s="1112"/>
      <c r="P271" s="1112"/>
      <c r="Q271" s="1112"/>
      <c r="R271" s="1112"/>
      <c r="S271" s="1112"/>
      <c r="T271" s="1112"/>
      <c r="U271" s="1112"/>
      <c r="V271" s="1112"/>
      <c r="W271" s="1112"/>
      <c r="X271" s="1112"/>
      <c r="Y271" s="1112"/>
    </row>
    <row r="272" spans="1:25" ht="14.15" customHeight="1">
      <c r="A272" s="22" t="s">
        <v>18</v>
      </c>
      <c r="B272" s="64" t="s">
        <v>18</v>
      </c>
      <c r="C272" s="17"/>
      <c r="D272" s="18"/>
      <c r="E272" s="18"/>
      <c r="F272" s="18"/>
      <c r="G272" s="18"/>
      <c r="H272" s="55"/>
      <c r="I272" s="18"/>
      <c r="J272" s="21"/>
      <c r="K272" s="1116"/>
      <c r="L272" s="1112"/>
      <c r="M272" s="1114">
        <f t="shared" si="4"/>
        <v>-18458666.800000001</v>
      </c>
      <c r="N272" s="1112"/>
      <c r="O272" s="1112"/>
      <c r="P272" s="1112"/>
      <c r="Q272" s="1112"/>
      <c r="R272" s="1112"/>
      <c r="S272" s="1112"/>
      <c r="T272" s="1112"/>
      <c r="U272" s="1112"/>
      <c r="V272" s="1112"/>
      <c r="W272" s="1112"/>
      <c r="X272" s="1112"/>
      <c r="Y272" s="1112"/>
    </row>
    <row r="273" spans="1:25" ht="14.15" customHeight="1">
      <c r="A273" s="22" t="s">
        <v>19</v>
      </c>
      <c r="B273" s="64" t="s">
        <v>19</v>
      </c>
      <c r="C273" s="17"/>
      <c r="D273" s="18"/>
      <c r="E273" s="18"/>
      <c r="F273" s="18"/>
      <c r="G273" s="18"/>
      <c r="H273" s="55"/>
      <c r="I273" s="18"/>
      <c r="J273" s="21"/>
      <c r="K273" s="1116"/>
      <c r="L273" s="1112"/>
      <c r="M273" s="1112"/>
      <c r="N273" s="1112"/>
      <c r="O273" s="1112"/>
      <c r="P273" s="1112"/>
      <c r="Q273" s="1112"/>
      <c r="R273" s="1112"/>
      <c r="S273" s="1112"/>
      <c r="T273" s="1112"/>
      <c r="U273" s="1112"/>
      <c r="V273" s="1112"/>
      <c r="W273" s="1112"/>
      <c r="X273" s="1112"/>
      <c r="Y273" s="1112"/>
    </row>
    <row r="274" spans="1:25" ht="14.15" customHeight="1">
      <c r="A274" s="22" t="s">
        <v>20</v>
      </c>
      <c r="B274" s="64" t="s">
        <v>20</v>
      </c>
      <c r="C274" s="17"/>
      <c r="D274" s="18"/>
      <c r="E274" s="18"/>
      <c r="F274" s="18"/>
      <c r="G274" s="18"/>
      <c r="H274" s="55"/>
      <c r="I274" s="18"/>
      <c r="J274" s="21"/>
      <c r="K274" s="1116"/>
      <c r="L274" s="1112"/>
      <c r="M274" s="1112"/>
      <c r="N274" s="1112"/>
      <c r="O274" s="1112"/>
      <c r="P274" s="1112"/>
      <c r="Q274" s="1112"/>
      <c r="R274" s="1112"/>
      <c r="S274" s="1112"/>
      <c r="T274" s="1112"/>
      <c r="U274" s="1112"/>
      <c r="V274" s="1112"/>
      <c r="W274" s="1112"/>
      <c r="X274" s="1112"/>
      <c r="Y274" s="1112"/>
    </row>
    <row r="275" spans="1:25" ht="14.15" customHeight="1">
      <c r="A275" s="22" t="s">
        <v>21</v>
      </c>
      <c r="B275" s="64" t="s">
        <v>21</v>
      </c>
      <c r="C275" s="17"/>
      <c r="D275" s="18"/>
      <c r="E275" s="18"/>
      <c r="F275" s="18"/>
      <c r="G275" s="18"/>
      <c r="H275" s="55"/>
      <c r="I275" s="18"/>
      <c r="J275" s="21"/>
      <c r="K275" s="1116"/>
      <c r="L275" s="1112"/>
      <c r="M275" s="1112"/>
      <c r="N275" s="1112"/>
      <c r="O275" s="1112"/>
      <c r="P275" s="1112"/>
      <c r="Q275" s="1112"/>
      <c r="R275" s="1112"/>
      <c r="S275" s="1112"/>
      <c r="T275" s="1112"/>
      <c r="U275" s="1112"/>
      <c r="V275" s="1112"/>
      <c r="W275" s="1112"/>
      <c r="X275" s="1112"/>
      <c r="Y275" s="1112"/>
    </row>
    <row r="276" spans="1:25" ht="14.15" customHeight="1">
      <c r="A276" s="22" t="s">
        <v>26</v>
      </c>
      <c r="B276" s="64" t="s">
        <v>22</v>
      </c>
      <c r="C276" s="17"/>
      <c r="D276" s="18"/>
      <c r="E276" s="18"/>
      <c r="F276" s="18"/>
      <c r="G276" s="18"/>
      <c r="H276" s="55"/>
      <c r="I276" s="18"/>
      <c r="J276" s="21"/>
      <c r="K276" s="1116"/>
      <c r="L276" s="1112"/>
      <c r="M276" s="1112"/>
      <c r="N276" s="1112"/>
      <c r="O276" s="1112"/>
      <c r="P276" s="1112"/>
      <c r="Q276" s="1112"/>
      <c r="R276" s="1112"/>
      <c r="S276" s="1112"/>
      <c r="T276" s="1112"/>
      <c r="U276" s="1112"/>
      <c r="V276" s="1112"/>
      <c r="W276" s="1112"/>
      <c r="X276" s="1112"/>
      <c r="Y276" s="1112"/>
    </row>
    <row r="277" spans="1:25" ht="14.15" customHeight="1">
      <c r="A277" s="22" t="s">
        <v>27</v>
      </c>
      <c r="B277" s="64" t="s">
        <v>23</v>
      </c>
      <c r="C277" s="17"/>
      <c r="D277" s="18"/>
      <c r="E277" s="18"/>
      <c r="F277" s="18"/>
      <c r="G277" s="18"/>
      <c r="H277" s="55"/>
      <c r="I277" s="18"/>
      <c r="J277" s="21"/>
      <c r="K277" s="1116"/>
      <c r="L277" s="1112"/>
      <c r="M277" s="1112"/>
      <c r="N277" s="1112"/>
      <c r="O277" s="1112"/>
      <c r="P277" s="1112"/>
      <c r="Q277" s="1112"/>
      <c r="R277" s="1112"/>
      <c r="S277" s="1112"/>
      <c r="T277" s="1112"/>
      <c r="U277" s="1112"/>
      <c r="V277" s="1112"/>
      <c r="W277" s="1112"/>
      <c r="X277" s="1112"/>
      <c r="Y277" s="1112"/>
    </row>
    <row r="278" spans="1:25" ht="14.15" customHeight="1">
      <c r="A278" s="22" t="s">
        <v>28</v>
      </c>
      <c r="B278" s="64" t="s">
        <v>24</v>
      </c>
      <c r="C278" s="17"/>
      <c r="D278" s="18"/>
      <c r="E278" s="18"/>
      <c r="F278" s="18"/>
      <c r="G278" s="18"/>
      <c r="H278" s="55"/>
      <c r="I278" s="18"/>
      <c r="J278" s="21"/>
      <c r="K278" s="1116"/>
      <c r="L278" s="1112"/>
      <c r="M278" s="1112"/>
      <c r="N278" s="1112"/>
      <c r="O278" s="1112"/>
      <c r="P278" s="1112"/>
      <c r="Q278" s="1112"/>
      <c r="R278" s="1112"/>
      <c r="S278" s="1112"/>
      <c r="T278" s="1112"/>
      <c r="U278" s="1112"/>
      <c r="V278" s="1112"/>
      <c r="W278" s="1112"/>
      <c r="X278" s="1112"/>
      <c r="Y278" s="1112"/>
    </row>
    <row r="279" spans="1:25" ht="14.15" customHeight="1">
      <c r="A279" s="22" t="s">
        <v>29</v>
      </c>
      <c r="B279" s="64" t="s">
        <v>25</v>
      </c>
      <c r="C279" s="17"/>
      <c r="D279" s="18"/>
      <c r="E279" s="18"/>
      <c r="F279" s="18"/>
      <c r="G279" s="18"/>
      <c r="H279" s="55"/>
      <c r="I279" s="18"/>
      <c r="J279" s="21"/>
      <c r="K279" s="1116"/>
      <c r="L279" s="1112"/>
      <c r="M279" s="1112"/>
      <c r="N279" s="1112"/>
      <c r="O279" s="1112"/>
      <c r="P279" s="1112"/>
      <c r="Q279" s="1112"/>
      <c r="R279" s="1112"/>
      <c r="S279" s="1112"/>
      <c r="T279" s="1112"/>
      <c r="U279" s="1112"/>
      <c r="V279" s="1112"/>
      <c r="W279" s="1112"/>
      <c r="X279" s="1112"/>
      <c r="Y279" s="1112"/>
    </row>
    <row r="280" spans="1:25" ht="10.5" customHeight="1">
      <c r="C280" s="65"/>
      <c r="K280" s="1112"/>
      <c r="L280" s="1112"/>
      <c r="M280" s="1112"/>
      <c r="N280" s="1112"/>
      <c r="O280" s="1112"/>
      <c r="P280" s="1112"/>
      <c r="Q280" s="1112"/>
      <c r="R280" s="1112"/>
      <c r="S280" s="1112"/>
      <c r="T280" s="1112"/>
      <c r="U280" s="1112"/>
      <c r="V280" s="1112"/>
      <c r="W280" s="1112"/>
      <c r="X280" s="1112"/>
      <c r="Y280" s="1112"/>
    </row>
    <row r="281" spans="1:25" ht="10.5" customHeight="1">
      <c r="B281" s="1395" t="s">
        <v>30</v>
      </c>
      <c r="C281" s="1395"/>
      <c r="D281" s="1395"/>
      <c r="E281" s="1395"/>
      <c r="F281" s="1395"/>
      <c r="G281" s="1395"/>
      <c r="H281" s="1395"/>
      <c r="I281" s="1395"/>
      <c r="J281" s="1395"/>
      <c r="K281" s="1112"/>
      <c r="L281" s="1112"/>
      <c r="M281" s="1112"/>
      <c r="N281" s="1112"/>
      <c r="O281" s="1112"/>
      <c r="P281" s="1112"/>
      <c r="Q281" s="1112"/>
      <c r="R281" s="1112"/>
      <c r="S281" s="1112"/>
      <c r="T281" s="1112"/>
      <c r="U281" s="1112"/>
      <c r="V281" s="1112"/>
      <c r="W281" s="1112"/>
      <c r="X281" s="1112"/>
      <c r="Y281" s="1112"/>
    </row>
    <row r="282" spans="1:25" ht="10.5" customHeight="1">
      <c r="B282" s="1395"/>
      <c r="C282" s="1395"/>
      <c r="D282" s="1395"/>
      <c r="E282" s="1395"/>
      <c r="F282" s="1395"/>
      <c r="G282" s="1395"/>
      <c r="H282" s="1395"/>
      <c r="I282" s="1395"/>
      <c r="J282" s="1395"/>
      <c r="K282" s="1112"/>
      <c r="L282" s="1112"/>
      <c r="M282" s="1112"/>
      <c r="N282" s="1112"/>
      <c r="O282" s="1112"/>
      <c r="P282" s="1112"/>
      <c r="Q282" s="1112"/>
      <c r="R282" s="1112"/>
      <c r="S282" s="1112"/>
      <c r="T282" s="1112"/>
      <c r="U282" s="1112"/>
      <c r="V282" s="1112"/>
      <c r="W282" s="1112"/>
      <c r="X282" s="1112"/>
      <c r="Y282" s="1112"/>
    </row>
    <row r="283" spans="1:25" ht="10.5" customHeight="1">
      <c r="B283" s="1395"/>
      <c r="C283" s="1395"/>
      <c r="D283" s="1395"/>
      <c r="E283" s="1395"/>
      <c r="F283" s="1395"/>
      <c r="G283" s="1395"/>
      <c r="H283" s="1395"/>
      <c r="I283" s="1395"/>
      <c r="J283" s="1395"/>
      <c r="K283" s="1112"/>
      <c r="L283" s="1112"/>
      <c r="M283" s="1112"/>
      <c r="N283" s="1112"/>
      <c r="O283" s="1112"/>
      <c r="P283" s="1112"/>
      <c r="Q283" s="1112"/>
      <c r="R283" s="1112"/>
      <c r="S283" s="1112"/>
      <c r="T283" s="1112"/>
      <c r="U283" s="1112"/>
      <c r="V283" s="1112"/>
      <c r="W283" s="1112"/>
      <c r="X283" s="1112"/>
      <c r="Y283" s="1112"/>
    </row>
    <row r="284" spans="1:25" ht="10.5" customHeight="1">
      <c r="B284" s="1395"/>
      <c r="C284" s="1395"/>
      <c r="D284" s="1395"/>
      <c r="E284" s="1395"/>
      <c r="F284" s="1395"/>
      <c r="G284" s="1395"/>
      <c r="H284" s="1395"/>
      <c r="I284" s="1395"/>
      <c r="J284" s="1395"/>
      <c r="K284" s="1112"/>
      <c r="L284" s="1112"/>
      <c r="M284" s="1112"/>
      <c r="N284" s="1112"/>
      <c r="O284" s="1112"/>
      <c r="P284" s="1112"/>
      <c r="Q284" s="1112"/>
      <c r="R284" s="1112"/>
      <c r="S284" s="1112"/>
      <c r="T284" s="1112"/>
      <c r="U284" s="1112"/>
      <c r="V284" s="1112"/>
      <c r="W284" s="1112"/>
      <c r="X284" s="1112"/>
      <c r="Y284" s="1112"/>
    </row>
    <row r="285" spans="1:25" ht="10.5" customHeight="1">
      <c r="B285" s="1395"/>
      <c r="C285" s="1395"/>
      <c r="D285" s="1395"/>
      <c r="E285" s="1395"/>
      <c r="F285" s="1395"/>
      <c r="G285" s="1395"/>
      <c r="H285" s="1395"/>
      <c r="I285" s="1395"/>
      <c r="J285" s="1395"/>
      <c r="K285" s="1112"/>
      <c r="L285" s="1112"/>
      <c r="M285" s="1112"/>
      <c r="N285" s="1112"/>
      <c r="O285" s="1112"/>
      <c r="P285" s="1112"/>
      <c r="Q285" s="1112"/>
      <c r="R285" s="1112"/>
      <c r="S285" s="1112"/>
      <c r="T285" s="1112"/>
      <c r="U285" s="1112"/>
      <c r="V285" s="1112"/>
      <c r="W285" s="1112"/>
      <c r="X285" s="1112"/>
      <c r="Y285" s="1112"/>
    </row>
    <row r="286" spans="1:25" ht="10.5" customHeight="1">
      <c r="K286" s="1112"/>
      <c r="L286" s="1112"/>
      <c r="M286" s="1112"/>
      <c r="N286" s="1112"/>
      <c r="O286" s="1112"/>
      <c r="P286" s="1112"/>
      <c r="Q286" s="1112"/>
      <c r="R286" s="1112"/>
      <c r="S286" s="1112"/>
      <c r="T286" s="1112"/>
      <c r="U286" s="1112"/>
      <c r="V286" s="1112"/>
      <c r="W286" s="1112"/>
      <c r="X286" s="1112"/>
      <c r="Y286" s="1112"/>
    </row>
    <row r="287" spans="1:25" ht="10.5" customHeight="1">
      <c r="K287" s="1112"/>
      <c r="L287" s="1112"/>
      <c r="M287" s="1112"/>
      <c r="N287" s="1112"/>
      <c r="O287" s="1112"/>
      <c r="P287" s="1112"/>
      <c r="Q287" s="1112"/>
      <c r="R287" s="1112"/>
      <c r="S287" s="1112"/>
      <c r="T287" s="1112"/>
      <c r="U287" s="1112"/>
      <c r="V287" s="1112"/>
      <c r="W287" s="1112"/>
      <c r="X287" s="1112"/>
      <c r="Y287" s="1112"/>
    </row>
    <row r="288" spans="1:25" ht="10.5" customHeight="1">
      <c r="K288" s="1112"/>
      <c r="L288" s="1112"/>
      <c r="M288" s="1112"/>
      <c r="N288" s="1112"/>
      <c r="O288" s="1112"/>
      <c r="P288" s="1112"/>
      <c r="Q288" s="1112"/>
      <c r="R288" s="1112"/>
      <c r="S288" s="1112"/>
      <c r="T288" s="1112"/>
      <c r="U288" s="1112"/>
      <c r="V288" s="1112"/>
      <c r="W288" s="1112"/>
      <c r="X288" s="1112"/>
      <c r="Y288" s="1112"/>
    </row>
    <row r="289" spans="2:25" ht="10.5" customHeight="1">
      <c r="K289" s="1112"/>
      <c r="L289" s="1112"/>
      <c r="M289" s="1112"/>
      <c r="N289" s="1112"/>
      <c r="O289" s="1112"/>
      <c r="P289" s="1112"/>
      <c r="Q289" s="1112"/>
      <c r="R289" s="1112"/>
      <c r="S289" s="1112"/>
      <c r="T289" s="1112"/>
      <c r="U289" s="1112"/>
      <c r="V289" s="1112"/>
      <c r="W289" s="1112"/>
      <c r="X289" s="1112"/>
      <c r="Y289" s="1112"/>
    </row>
    <row r="290" spans="2:25" ht="10.5" customHeight="1">
      <c r="K290" s="1112"/>
      <c r="L290" s="1112"/>
      <c r="M290" s="1112"/>
      <c r="N290" s="1112"/>
      <c r="O290" s="1112"/>
      <c r="P290" s="1112"/>
      <c r="Q290" s="1112"/>
      <c r="R290" s="1112"/>
      <c r="S290" s="1112"/>
      <c r="T290" s="1112"/>
      <c r="U290" s="1112"/>
      <c r="V290" s="1112"/>
      <c r="W290" s="1112"/>
      <c r="X290" s="1112"/>
      <c r="Y290" s="1112"/>
    </row>
    <row r="291" spans="2:25" ht="10.5" customHeight="1">
      <c r="B291" s="1383"/>
      <c r="C291" s="1383"/>
      <c r="D291" s="1383"/>
      <c r="E291" s="1383"/>
      <c r="F291" s="1383"/>
      <c r="G291" s="1383"/>
      <c r="H291" s="1383"/>
      <c r="I291" s="1383"/>
      <c r="J291" s="1383"/>
      <c r="K291" s="1112"/>
      <c r="L291" s="1112"/>
      <c r="M291" s="1112"/>
      <c r="N291" s="1112"/>
      <c r="O291" s="1112"/>
      <c r="P291" s="1112"/>
      <c r="Q291" s="1112"/>
      <c r="R291" s="1112"/>
      <c r="S291" s="1112"/>
      <c r="T291" s="1112"/>
      <c r="U291" s="1112"/>
      <c r="V291" s="1112"/>
      <c r="W291" s="1112"/>
      <c r="X291" s="1112"/>
      <c r="Y291" s="1112"/>
    </row>
    <row r="292" spans="2:25" ht="10.5" customHeight="1">
      <c r="B292" s="1383"/>
      <c r="C292" s="1383"/>
      <c r="D292" s="1383"/>
      <c r="E292" s="1383"/>
      <c r="F292" s="1383"/>
      <c r="G292" s="1383"/>
      <c r="H292" s="1383"/>
      <c r="I292" s="1383"/>
      <c r="J292" s="1383"/>
      <c r="K292" s="1112"/>
      <c r="L292" s="1112"/>
      <c r="M292" s="1112"/>
      <c r="N292" s="1112"/>
      <c r="O292" s="1112"/>
      <c r="P292" s="1112"/>
      <c r="Q292" s="1112"/>
      <c r="R292" s="1112"/>
      <c r="S292" s="1112"/>
      <c r="T292" s="1112"/>
      <c r="U292" s="1112"/>
      <c r="V292" s="1112"/>
      <c r="W292" s="1112"/>
      <c r="X292" s="1112"/>
      <c r="Y292" s="1112"/>
    </row>
    <row r="293" spans="2:25" ht="10.5" customHeight="1">
      <c r="B293" s="1383"/>
      <c r="C293" s="1383"/>
      <c r="D293" s="1383"/>
      <c r="E293" s="1383"/>
      <c r="F293" s="1383"/>
      <c r="G293" s="1383"/>
      <c r="H293" s="1383"/>
      <c r="I293" s="1383"/>
      <c r="J293" s="1383"/>
      <c r="K293" s="1112"/>
      <c r="L293" s="1112"/>
      <c r="M293" s="1112"/>
      <c r="N293" s="1112"/>
      <c r="O293" s="1112"/>
      <c r="P293" s="1112"/>
      <c r="Q293" s="1112"/>
      <c r="R293" s="1112"/>
      <c r="S293" s="1112"/>
      <c r="T293" s="1112"/>
      <c r="U293" s="1112"/>
      <c r="V293" s="1112"/>
      <c r="W293" s="1112"/>
      <c r="X293" s="1112"/>
      <c r="Y293" s="1112"/>
    </row>
    <row r="294" spans="2:25" ht="10.5" customHeight="1">
      <c r="B294" s="1383"/>
      <c r="C294" s="1383"/>
      <c r="D294" s="1383"/>
      <c r="E294" s="1383"/>
      <c r="F294" s="1383"/>
      <c r="G294" s="1383"/>
      <c r="H294" s="1383"/>
      <c r="I294" s="1383"/>
      <c r="J294" s="1383"/>
      <c r="K294" s="1112"/>
      <c r="L294" s="1112"/>
      <c r="M294" s="1112"/>
      <c r="N294" s="1112"/>
      <c r="O294" s="1112"/>
      <c r="P294" s="1112"/>
      <c r="Q294" s="1112"/>
      <c r="R294" s="1112"/>
      <c r="S294" s="1112"/>
      <c r="T294" s="1112"/>
      <c r="U294" s="1112"/>
      <c r="V294" s="1112"/>
      <c r="W294" s="1112"/>
      <c r="X294" s="1112"/>
      <c r="Y294" s="1112"/>
    </row>
    <row r="295" spans="2:25" ht="10.5" customHeight="1">
      <c r="B295" s="1383"/>
      <c r="C295" s="1383"/>
      <c r="D295" s="1383"/>
      <c r="E295" s="1383"/>
      <c r="F295" s="1383"/>
      <c r="G295" s="1383"/>
      <c r="H295" s="1383"/>
      <c r="I295" s="1383"/>
      <c r="J295" s="1383"/>
      <c r="K295" s="1112"/>
      <c r="L295" s="1112"/>
      <c r="M295" s="1112"/>
      <c r="N295" s="1112"/>
      <c r="O295" s="1112"/>
      <c r="P295" s="1112"/>
      <c r="Q295" s="1112"/>
      <c r="R295" s="1112"/>
      <c r="S295" s="1112"/>
      <c r="T295" s="1112"/>
      <c r="U295" s="1112"/>
      <c r="V295" s="1112"/>
      <c r="W295" s="1112"/>
      <c r="X295" s="1112"/>
      <c r="Y295" s="1112"/>
    </row>
    <row r="296" spans="2:25" ht="10.5" customHeight="1">
      <c r="K296" s="1112"/>
      <c r="L296" s="1112"/>
      <c r="M296" s="1112"/>
      <c r="N296" s="1112"/>
      <c r="O296" s="1112"/>
      <c r="P296" s="1112"/>
      <c r="Q296" s="1112"/>
      <c r="R296" s="1112"/>
      <c r="S296" s="1112"/>
      <c r="T296" s="1112"/>
      <c r="U296" s="1112"/>
      <c r="V296" s="1112"/>
      <c r="W296" s="1112"/>
      <c r="X296" s="1112"/>
      <c r="Y296" s="1112"/>
    </row>
    <row r="297" spans="2:25" ht="10.5" customHeight="1">
      <c r="K297" s="1112"/>
      <c r="L297" s="1112"/>
      <c r="M297" s="1112"/>
      <c r="N297" s="1112"/>
      <c r="O297" s="1112"/>
      <c r="P297" s="1112"/>
      <c r="Q297" s="1112"/>
      <c r="R297" s="1112"/>
      <c r="S297" s="1112"/>
      <c r="T297" s="1112"/>
      <c r="U297" s="1112"/>
      <c r="V297" s="1112"/>
      <c r="W297" s="1112"/>
      <c r="X297" s="1112"/>
      <c r="Y297" s="1112"/>
    </row>
    <row r="298" spans="2:25" ht="10.5" customHeight="1">
      <c r="K298" s="1112"/>
      <c r="L298" s="1112"/>
      <c r="M298" s="1112"/>
      <c r="N298" s="1112"/>
      <c r="O298" s="1112"/>
      <c r="P298" s="1112"/>
      <c r="Q298" s="1112"/>
      <c r="R298" s="1112"/>
      <c r="S298" s="1112"/>
      <c r="T298" s="1112"/>
      <c r="U298" s="1112"/>
      <c r="V298" s="1112"/>
      <c r="W298" s="1112"/>
      <c r="X298" s="1112"/>
      <c r="Y298" s="1112"/>
    </row>
    <row r="299" spans="2:25" ht="10.5" customHeight="1">
      <c r="K299" s="1112"/>
      <c r="L299" s="1112"/>
      <c r="M299" s="1112"/>
      <c r="N299" s="1112"/>
      <c r="O299" s="1112"/>
      <c r="P299" s="1112"/>
      <c r="Q299" s="1112"/>
      <c r="R299" s="1112"/>
      <c r="S299" s="1112"/>
      <c r="T299" s="1112"/>
      <c r="U299" s="1112"/>
      <c r="V299" s="1112"/>
      <c r="W299" s="1112"/>
      <c r="X299" s="1112"/>
      <c r="Y299" s="1112"/>
    </row>
    <row r="300" spans="2:25" ht="10.5" customHeight="1">
      <c r="K300" s="1112"/>
      <c r="L300" s="1112"/>
      <c r="M300" s="1112"/>
      <c r="N300" s="1112"/>
      <c r="O300" s="1112"/>
      <c r="P300" s="1112"/>
      <c r="Q300" s="1112"/>
      <c r="R300" s="1112"/>
      <c r="S300" s="1112"/>
      <c r="T300" s="1112"/>
      <c r="U300" s="1112"/>
      <c r="V300" s="1112"/>
      <c r="W300" s="1112"/>
      <c r="X300" s="1112"/>
      <c r="Y300" s="1112"/>
    </row>
    <row r="301" spans="2:25" ht="10.5" customHeight="1">
      <c r="K301" s="1112"/>
      <c r="L301" s="1112"/>
      <c r="M301" s="1112"/>
      <c r="N301" s="1112"/>
      <c r="O301" s="1112"/>
      <c r="P301" s="1112"/>
      <c r="Q301" s="1112"/>
      <c r="R301" s="1112"/>
      <c r="S301" s="1112"/>
      <c r="T301" s="1112"/>
      <c r="U301" s="1112"/>
      <c r="V301" s="1112"/>
      <c r="W301" s="1112"/>
      <c r="X301" s="1112"/>
      <c r="Y301" s="1112"/>
    </row>
    <row r="302" spans="2:25" ht="10.5" customHeight="1">
      <c r="K302" s="1112"/>
      <c r="L302" s="1112"/>
      <c r="M302" s="1112"/>
      <c r="N302" s="1112"/>
      <c r="O302" s="1112"/>
      <c r="P302" s="1112"/>
      <c r="Q302" s="1112"/>
      <c r="R302" s="1112"/>
      <c r="S302" s="1112"/>
      <c r="T302" s="1112"/>
      <c r="U302" s="1112"/>
      <c r="V302" s="1112"/>
      <c r="W302" s="1112"/>
      <c r="X302" s="1112"/>
      <c r="Y302" s="1112"/>
    </row>
    <row r="303" spans="2:25" ht="10.5" customHeight="1">
      <c r="K303" s="1112"/>
      <c r="L303" s="1112"/>
      <c r="M303" s="1112"/>
      <c r="N303" s="1112"/>
      <c r="O303" s="1112"/>
      <c r="P303" s="1112"/>
      <c r="Q303" s="1112"/>
      <c r="R303" s="1112"/>
      <c r="S303" s="1112"/>
      <c r="T303" s="1112"/>
      <c r="U303" s="1112"/>
      <c r="V303" s="1112"/>
      <c r="W303" s="1112"/>
      <c r="X303" s="1112"/>
      <c r="Y303" s="1112"/>
    </row>
    <row r="304" spans="2:25" ht="10.5" customHeight="1">
      <c r="K304" s="1112"/>
      <c r="L304" s="1112"/>
      <c r="M304" s="1112"/>
      <c r="N304" s="1112"/>
      <c r="O304" s="1112"/>
      <c r="P304" s="1112"/>
      <c r="Q304" s="1112"/>
      <c r="R304" s="1112"/>
      <c r="S304" s="1112"/>
      <c r="T304" s="1112"/>
      <c r="U304" s="1112"/>
      <c r="V304" s="1112"/>
      <c r="W304" s="1112"/>
      <c r="X304" s="1112"/>
      <c r="Y304" s="1112"/>
    </row>
    <row r="305" spans="11:25" ht="10.5" customHeight="1">
      <c r="K305" s="1112"/>
      <c r="L305" s="1112"/>
      <c r="M305" s="1112"/>
      <c r="N305" s="1112"/>
      <c r="O305" s="1112"/>
      <c r="P305" s="1112"/>
      <c r="Q305" s="1112"/>
      <c r="R305" s="1112"/>
      <c r="S305" s="1112"/>
      <c r="T305" s="1112"/>
      <c r="U305" s="1112"/>
      <c r="V305" s="1112"/>
      <c r="W305" s="1112"/>
      <c r="X305" s="1112"/>
      <c r="Y305" s="1112"/>
    </row>
    <row r="306" spans="11:25" ht="10.5" customHeight="1">
      <c r="K306" s="1112"/>
      <c r="L306" s="1112"/>
      <c r="M306" s="1112"/>
      <c r="N306" s="1112"/>
      <c r="O306" s="1112"/>
      <c r="P306" s="1112"/>
      <c r="Q306" s="1112"/>
      <c r="R306" s="1112"/>
      <c r="S306" s="1112"/>
      <c r="T306" s="1112"/>
      <c r="U306" s="1112"/>
      <c r="V306" s="1112"/>
      <c r="W306" s="1112"/>
      <c r="X306" s="1112"/>
      <c r="Y306" s="1112"/>
    </row>
    <row r="307" spans="11:25" ht="10.5" customHeight="1">
      <c r="K307" s="1112"/>
      <c r="L307" s="1112"/>
      <c r="M307" s="1112"/>
      <c r="N307" s="1112"/>
      <c r="O307" s="1112"/>
      <c r="P307" s="1112"/>
      <c r="Q307" s="1112"/>
      <c r="R307" s="1112"/>
      <c r="S307" s="1112"/>
      <c r="T307" s="1112"/>
      <c r="U307" s="1112"/>
      <c r="V307" s="1112"/>
      <c r="W307" s="1112"/>
      <c r="X307" s="1112"/>
      <c r="Y307" s="1112"/>
    </row>
    <row r="308" spans="11:25" ht="10.5" customHeight="1">
      <c r="K308" s="1112"/>
      <c r="L308" s="1112"/>
      <c r="M308" s="1112"/>
      <c r="N308" s="1112"/>
      <c r="O308" s="1112"/>
      <c r="P308" s="1112"/>
      <c r="Q308" s="1112"/>
      <c r="R308" s="1112"/>
      <c r="S308" s="1112"/>
      <c r="T308" s="1112"/>
      <c r="U308" s="1112"/>
      <c r="V308" s="1112"/>
      <c r="W308" s="1112"/>
      <c r="X308" s="1112"/>
      <c r="Y308" s="1112"/>
    </row>
    <row r="309" spans="11:25">
      <c r="K309" s="1112"/>
      <c r="L309" s="1112"/>
      <c r="M309" s="1112"/>
      <c r="N309" s="1112"/>
      <c r="O309" s="1112"/>
      <c r="P309" s="1112"/>
      <c r="Q309" s="1112"/>
      <c r="R309" s="1112"/>
      <c r="S309" s="1112"/>
      <c r="T309" s="1112"/>
      <c r="U309" s="1112"/>
      <c r="V309" s="1112"/>
      <c r="W309" s="1112"/>
      <c r="X309" s="1112"/>
      <c r="Y309" s="1112"/>
    </row>
    <row r="310" spans="11:25">
      <c r="K310" s="1112"/>
      <c r="L310" s="1112"/>
      <c r="M310" s="1112"/>
      <c r="N310" s="1112"/>
      <c r="O310" s="1112"/>
      <c r="P310" s="1112"/>
      <c r="Q310" s="1112"/>
      <c r="R310" s="1112"/>
      <c r="S310" s="1112"/>
      <c r="T310" s="1112"/>
      <c r="U310" s="1112"/>
      <c r="V310" s="1112"/>
      <c r="W310" s="1112"/>
      <c r="X310" s="1112"/>
      <c r="Y310" s="1112"/>
    </row>
  </sheetData>
  <mergeCells count="7">
    <mergeCell ref="B291:J295"/>
    <mergeCell ref="B1:J1"/>
    <mergeCell ref="C2:G2"/>
    <mergeCell ref="H2:H3"/>
    <mergeCell ref="I2:J2"/>
    <mergeCell ref="B109:J109"/>
    <mergeCell ref="B281:J285"/>
  </mergeCells>
  <phoneticPr fontId="101" type="noConversion"/>
  <printOptions horizontalCentered="1" verticalCentered="1"/>
  <pageMargins left="0.19685039370078741" right="0.19685039370078741" top="0" bottom="0" header="0.51181102362204722" footer="0.5118110236220472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84"/>
  <sheetViews>
    <sheetView showGridLines="0" showWhiteSpace="0" topLeftCell="B1" zoomScaleNormal="100" workbookViewId="0">
      <selection activeCell="M246" sqref="M246"/>
    </sheetView>
  </sheetViews>
  <sheetFormatPr baseColWidth="10" defaultColWidth="10.453125" defaultRowHeight="13"/>
  <cols>
    <col min="1" max="1" width="10.453125" style="2" hidden="1" customWidth="1"/>
    <col min="2" max="2" width="16.1796875" style="1" customWidth="1"/>
    <col min="3" max="4" width="12.1796875" style="66" customWidth="1"/>
    <col min="5" max="5" width="13.453125" style="66" customWidth="1"/>
    <col min="6" max="6" width="11.81640625" style="66" customWidth="1"/>
    <col min="7" max="7" width="12.453125" style="67" customWidth="1"/>
    <col min="8" max="9" width="12.54296875" style="1" customWidth="1"/>
    <col min="10" max="10" width="10.453125" style="115" customWidth="1"/>
    <col min="11" max="11" width="10.453125" style="115"/>
    <col min="12" max="13" width="0" style="2" hidden="1" customWidth="1"/>
    <col min="14" max="16384" width="10.453125" style="2"/>
  </cols>
  <sheetData>
    <row r="1" spans="1:11" ht="32.25" customHeight="1">
      <c r="A1" s="68"/>
      <c r="B1" s="1384" t="s">
        <v>31</v>
      </c>
      <c r="C1" s="1384"/>
      <c r="D1" s="1384"/>
      <c r="E1" s="1384"/>
      <c r="F1" s="1384"/>
      <c r="G1" s="1384"/>
      <c r="H1" s="1384"/>
      <c r="I1" s="1384"/>
      <c r="J1" s="69"/>
      <c r="K1" s="69"/>
    </row>
    <row r="2" spans="1:11" ht="18" customHeight="1">
      <c r="A2" s="70"/>
      <c r="B2" s="3"/>
      <c r="C2" s="1402" t="s">
        <v>1</v>
      </c>
      <c r="D2" s="1403"/>
      <c r="E2" s="1403"/>
      <c r="F2" s="1404"/>
      <c r="G2" s="1388" t="s">
        <v>2</v>
      </c>
      <c r="H2" s="1406" t="s">
        <v>3</v>
      </c>
      <c r="I2" s="1403"/>
      <c r="J2" s="1407" t="s">
        <v>32</v>
      </c>
      <c r="K2" s="1408"/>
    </row>
    <row r="3" spans="1:11" ht="39.75" customHeight="1">
      <c r="A3" s="71"/>
      <c r="B3" s="4"/>
      <c r="C3" s="72" t="s">
        <v>33</v>
      </c>
      <c r="D3" s="72" t="s">
        <v>5</v>
      </c>
      <c r="E3" s="72" t="s">
        <v>6</v>
      </c>
      <c r="F3" s="10" t="s">
        <v>7</v>
      </c>
      <c r="G3" s="1405"/>
      <c r="H3" s="73" t="s">
        <v>9</v>
      </c>
      <c r="I3" s="74" t="s">
        <v>10</v>
      </c>
      <c r="J3" s="75" t="s">
        <v>34</v>
      </c>
      <c r="K3" s="75" t="s">
        <v>35</v>
      </c>
    </row>
    <row r="4" spans="1:11" ht="17.899999999999999" customHeight="1">
      <c r="B4" s="1396" t="s">
        <v>36</v>
      </c>
      <c r="C4" s="1397"/>
      <c r="D4" s="1397"/>
      <c r="E4" s="1397"/>
      <c r="F4" s="1397"/>
      <c r="G4" s="1397"/>
      <c r="H4" s="1397"/>
      <c r="I4" s="1398"/>
      <c r="J4" s="76"/>
      <c r="K4" s="77"/>
    </row>
    <row r="5" spans="1:11" ht="44.5" customHeight="1">
      <c r="A5" s="78"/>
      <c r="B5" s="16" t="s">
        <v>11</v>
      </c>
      <c r="C5" s="79"/>
      <c r="D5" s="80"/>
      <c r="E5" s="80"/>
      <c r="F5" s="80"/>
      <c r="G5" s="81"/>
      <c r="H5" s="80"/>
      <c r="I5" s="82"/>
      <c r="J5" s="83"/>
      <c r="K5" s="84"/>
    </row>
    <row r="6" spans="1:11" s="88" customFormat="1" ht="14.15" hidden="1" customHeight="1">
      <c r="A6" s="85">
        <v>36892</v>
      </c>
      <c r="B6" s="28">
        <v>2001</v>
      </c>
      <c r="C6" s="24">
        <v>1291780.5900000001</v>
      </c>
      <c r="D6" s="25">
        <v>2694359.35</v>
      </c>
      <c r="E6" s="25">
        <v>1687775.15</v>
      </c>
      <c r="F6" s="25">
        <v>9736462.1000000015</v>
      </c>
      <c r="G6" s="26">
        <v>15425460.24</v>
      </c>
      <c r="H6" s="25">
        <v>12451242.15</v>
      </c>
      <c r="I6" s="27">
        <v>2967908.46</v>
      </c>
      <c r="J6" s="86"/>
      <c r="K6" s="87"/>
    </row>
    <row r="7" spans="1:11" ht="14.15" hidden="1" customHeight="1">
      <c r="A7" s="85">
        <v>36924</v>
      </c>
      <c r="B7" s="23">
        <v>2001</v>
      </c>
      <c r="C7" s="24">
        <v>1293745.49</v>
      </c>
      <c r="D7" s="25">
        <v>2696115.71</v>
      </c>
      <c r="E7" s="25">
        <v>1692971.76</v>
      </c>
      <c r="F7" s="25">
        <v>9779992.6099999994</v>
      </c>
      <c r="G7" s="26">
        <v>15477806.399999997</v>
      </c>
      <c r="H7" s="25">
        <v>12504257.35</v>
      </c>
      <c r="I7" s="27">
        <v>2970158.6299999976</v>
      </c>
      <c r="J7" s="86">
        <f>G7-G6</f>
        <v>52346.159999996424</v>
      </c>
      <c r="K7" s="87"/>
    </row>
    <row r="8" spans="1:11" ht="14.15" hidden="1" customHeight="1">
      <c r="A8" s="85">
        <v>36956</v>
      </c>
      <c r="B8" s="23">
        <v>2001</v>
      </c>
      <c r="C8" s="24">
        <v>1295194.27</v>
      </c>
      <c r="D8" s="25">
        <v>2698663.66</v>
      </c>
      <c r="E8" s="25">
        <v>1702085.28</v>
      </c>
      <c r="F8" s="25">
        <v>9822742.1900000013</v>
      </c>
      <c r="G8" s="26">
        <v>15534525.109999999</v>
      </c>
      <c r="H8" s="25">
        <v>12559961.624566566</v>
      </c>
      <c r="I8" s="27">
        <v>2972337.0754334363</v>
      </c>
      <c r="J8" s="86">
        <f t="shared" ref="J8:J17" si="0">G8-G7</f>
        <v>56718.710000002757</v>
      </c>
      <c r="K8" s="87"/>
    </row>
    <row r="9" spans="1:11" ht="14.15" customHeight="1">
      <c r="A9" s="85">
        <v>36988</v>
      </c>
      <c r="B9" s="28">
        <v>2001</v>
      </c>
      <c r="C9" s="24">
        <v>1295580.22</v>
      </c>
      <c r="D9" s="25">
        <v>2699582.14</v>
      </c>
      <c r="E9" s="25">
        <v>1712623.81</v>
      </c>
      <c r="F9" s="25">
        <v>9861740.0500000007</v>
      </c>
      <c r="G9" s="26">
        <v>15579860.179999998</v>
      </c>
      <c r="H9" s="25">
        <v>12604302.925322175</v>
      </c>
      <c r="I9" s="27">
        <v>2974076.0846778238</v>
      </c>
      <c r="J9" s="86">
        <f t="shared" si="0"/>
        <v>45335.069999998435</v>
      </c>
      <c r="K9" s="87"/>
    </row>
    <row r="10" spans="1:11" ht="14.15" hidden="1" customHeight="1">
      <c r="A10" s="85">
        <v>37020</v>
      </c>
      <c r="B10" s="28">
        <v>2001</v>
      </c>
      <c r="C10" s="24">
        <v>1294893.24</v>
      </c>
      <c r="D10" s="25">
        <v>2698383.37</v>
      </c>
      <c r="E10" s="25">
        <v>1720965.03</v>
      </c>
      <c r="F10" s="25">
        <v>9897075.1600000001</v>
      </c>
      <c r="G10" s="26">
        <v>15620227.51</v>
      </c>
      <c r="H10" s="25">
        <v>12643155.228635602</v>
      </c>
      <c r="I10" s="27">
        <v>2976411.4113643975</v>
      </c>
      <c r="J10" s="86">
        <f t="shared" si="0"/>
        <v>40367.330000001937</v>
      </c>
      <c r="K10" s="87"/>
    </row>
    <row r="11" spans="1:11" ht="14.15" hidden="1" customHeight="1">
      <c r="A11" s="85">
        <v>37052</v>
      </c>
      <c r="B11" s="28">
        <v>2001</v>
      </c>
      <c r="C11" s="24">
        <v>1297932.31</v>
      </c>
      <c r="D11" s="25">
        <v>2697636.77</v>
      </c>
      <c r="E11" s="25">
        <v>1727446.23</v>
      </c>
      <c r="F11" s="25">
        <v>9933070.0199999996</v>
      </c>
      <c r="G11" s="26">
        <v>15667418.199999999</v>
      </c>
      <c r="H11" s="25">
        <v>12688435.130792173</v>
      </c>
      <c r="I11" s="27">
        <v>2979157.5992078269</v>
      </c>
      <c r="J11" s="86">
        <f t="shared" si="0"/>
        <v>47190.689999999478</v>
      </c>
      <c r="K11" s="87"/>
    </row>
    <row r="12" spans="1:11" ht="14.15" hidden="1" customHeight="1">
      <c r="A12" s="85">
        <v>37084</v>
      </c>
      <c r="B12" s="23">
        <v>2001</v>
      </c>
      <c r="C12" s="24">
        <v>1301687.57</v>
      </c>
      <c r="D12" s="25">
        <v>2697071.87</v>
      </c>
      <c r="E12" s="25">
        <v>1733918.27</v>
      </c>
      <c r="F12" s="25">
        <v>9968162.7300000004</v>
      </c>
      <c r="G12" s="26">
        <v>15710395.869999999</v>
      </c>
      <c r="H12" s="25">
        <v>12729604.091418559</v>
      </c>
      <c r="I12" s="27">
        <v>2982187.6585814431</v>
      </c>
      <c r="J12" s="86">
        <f t="shared" si="0"/>
        <v>42977.669999999925</v>
      </c>
      <c r="K12" s="87"/>
    </row>
    <row r="13" spans="1:11" ht="14.15" hidden="1" customHeight="1">
      <c r="A13" s="85">
        <v>37116</v>
      </c>
      <c r="B13" s="23">
        <v>2001</v>
      </c>
      <c r="C13" s="29">
        <v>1304702.4099999999</v>
      </c>
      <c r="D13" s="30">
        <v>2695247.8</v>
      </c>
      <c r="E13" s="30">
        <v>1741469.06</v>
      </c>
      <c r="F13" s="30">
        <v>10004111.1</v>
      </c>
      <c r="G13" s="31">
        <v>15754125.470000001</v>
      </c>
      <c r="H13" s="30">
        <v>12770424.505709581</v>
      </c>
      <c r="I13" s="32">
        <v>2985759.6042904174</v>
      </c>
      <c r="J13" s="89">
        <f t="shared" si="0"/>
        <v>43729.60000000149</v>
      </c>
      <c r="K13" s="90"/>
    </row>
    <row r="14" spans="1:11" ht="14.15" hidden="1" customHeight="1">
      <c r="A14" s="85">
        <v>37148</v>
      </c>
      <c r="B14" s="28">
        <v>2001</v>
      </c>
      <c r="C14" s="24">
        <v>1306349.3799999999</v>
      </c>
      <c r="D14" s="25">
        <v>2695638.2</v>
      </c>
      <c r="E14" s="25">
        <v>1749924.75</v>
      </c>
      <c r="F14" s="25">
        <v>10036930</v>
      </c>
      <c r="G14" s="26">
        <v>15796925.139999997</v>
      </c>
      <c r="H14" s="25">
        <v>12810508.950466191</v>
      </c>
      <c r="I14" s="27">
        <v>2988677.6695338041</v>
      </c>
      <c r="J14" s="86">
        <f t="shared" si="0"/>
        <v>42799.6699999962</v>
      </c>
      <c r="K14" s="87"/>
    </row>
    <row r="15" spans="1:11" ht="14.15" hidden="1" customHeight="1">
      <c r="A15" s="85">
        <v>37180</v>
      </c>
      <c r="B15" s="28">
        <v>2001</v>
      </c>
      <c r="C15" s="24">
        <v>1305081.68</v>
      </c>
      <c r="D15" s="25">
        <v>2695247.61</v>
      </c>
      <c r="E15" s="25">
        <v>1758939.33</v>
      </c>
      <c r="F15" s="25">
        <v>10068704.6</v>
      </c>
      <c r="G15" s="26">
        <v>15836185.41</v>
      </c>
      <c r="H15" s="25">
        <v>12846874.179400409</v>
      </c>
      <c r="I15" s="27">
        <v>2991544.900599591</v>
      </c>
      <c r="J15" s="86">
        <f t="shared" si="0"/>
        <v>39260.270000003278</v>
      </c>
      <c r="K15" s="87"/>
    </row>
    <row r="16" spans="1:11" ht="14.15" hidden="1" customHeight="1">
      <c r="A16" s="85">
        <v>37212</v>
      </c>
      <c r="B16" s="28">
        <v>2001</v>
      </c>
      <c r="C16" s="24">
        <v>1303712.49</v>
      </c>
      <c r="D16" s="25">
        <v>2693306.81</v>
      </c>
      <c r="E16" s="25">
        <v>1769921.16</v>
      </c>
      <c r="F16" s="25">
        <v>10105881.799999999</v>
      </c>
      <c r="G16" s="26">
        <v>15879427.949999997</v>
      </c>
      <c r="H16" s="25">
        <v>12886750.026410654</v>
      </c>
      <c r="I16" s="27">
        <v>2994831.9935893444</v>
      </c>
      <c r="J16" s="86">
        <f t="shared" si="0"/>
        <v>43242.539999997243</v>
      </c>
      <c r="K16" s="87"/>
    </row>
    <row r="17" spans="1:12" ht="14.15" hidden="1" customHeight="1">
      <c r="A17" s="85">
        <v>37244</v>
      </c>
      <c r="B17" s="28">
        <v>2001</v>
      </c>
      <c r="C17" s="24">
        <v>1298385</v>
      </c>
      <c r="D17" s="25">
        <v>2692081.81</v>
      </c>
      <c r="E17" s="25">
        <v>1782514</v>
      </c>
      <c r="F17" s="25">
        <v>10141783.9</v>
      </c>
      <c r="G17" s="26">
        <v>15924348.530000001</v>
      </c>
      <c r="H17" s="25">
        <v>12928362.687531559</v>
      </c>
      <c r="I17" s="27">
        <v>2997784.5124684437</v>
      </c>
      <c r="J17" s="86">
        <f t="shared" si="0"/>
        <v>44920.5800000038</v>
      </c>
      <c r="K17" s="87"/>
    </row>
    <row r="18" spans="1:12" ht="14.15" hidden="1" customHeight="1">
      <c r="A18" s="91">
        <v>2002</v>
      </c>
      <c r="B18" s="28">
        <v>2002</v>
      </c>
      <c r="C18" s="24"/>
      <c r="D18" s="25"/>
      <c r="E18" s="25"/>
      <c r="F18" s="25"/>
      <c r="G18" s="26"/>
      <c r="H18" s="25"/>
      <c r="I18" s="27"/>
      <c r="J18" s="89"/>
      <c r="K18" s="90"/>
    </row>
    <row r="19" spans="1:12" ht="14.15" hidden="1" customHeight="1">
      <c r="A19" s="85">
        <v>37257</v>
      </c>
      <c r="B19" s="28">
        <v>2002</v>
      </c>
      <c r="C19" s="24">
        <v>1294383.52</v>
      </c>
      <c r="D19" s="25">
        <v>2690979.95</v>
      </c>
      <c r="E19" s="25">
        <v>1791230.09</v>
      </c>
      <c r="F19" s="25">
        <v>10170364.199999999</v>
      </c>
      <c r="G19" s="26">
        <v>15957227.079999996</v>
      </c>
      <c r="H19" s="25">
        <v>12959712.006726336</v>
      </c>
      <c r="I19" s="27">
        <v>2993050.0932736611</v>
      </c>
      <c r="J19" s="86">
        <f>G19-G17</f>
        <v>32878.549999995157</v>
      </c>
      <c r="K19" s="87">
        <f>G19-G6</f>
        <v>531766.83999999613</v>
      </c>
    </row>
    <row r="20" spans="1:12" ht="14.15" hidden="1" customHeight="1">
      <c r="A20" s="85">
        <v>37289</v>
      </c>
      <c r="B20" s="28">
        <v>2002</v>
      </c>
      <c r="C20" s="24">
        <v>1296128.54</v>
      </c>
      <c r="D20" s="25">
        <v>2690478.86</v>
      </c>
      <c r="E20" s="25">
        <v>1797508.41</v>
      </c>
      <c r="F20" s="25">
        <v>10195730.9</v>
      </c>
      <c r="G20" s="26">
        <v>15987704.049999999</v>
      </c>
      <c r="H20" s="25">
        <v>12984381.74887508</v>
      </c>
      <c r="I20" s="27">
        <v>3002227.7611249201</v>
      </c>
      <c r="J20" s="86">
        <f>G20-G19</f>
        <v>30476.970000002533</v>
      </c>
      <c r="K20" s="87">
        <f t="shared" ref="K20:K30" si="1">G20-G7</f>
        <v>509897.65000000224</v>
      </c>
    </row>
    <row r="21" spans="1:12" ht="14.15" hidden="1" customHeight="1">
      <c r="A21" s="85">
        <v>37321</v>
      </c>
      <c r="B21" s="28">
        <v>2002</v>
      </c>
      <c r="C21" s="24">
        <v>1297246.3</v>
      </c>
      <c r="D21" s="25">
        <v>2689328.67</v>
      </c>
      <c r="E21" s="25">
        <v>1801070.72</v>
      </c>
      <c r="F21" s="25">
        <v>10221994.699999999</v>
      </c>
      <c r="G21" s="26">
        <v>16015038.039999999</v>
      </c>
      <c r="H21" s="25">
        <v>13007898.540500306</v>
      </c>
      <c r="I21" s="27">
        <v>3005803.0494996952</v>
      </c>
      <c r="J21" s="86">
        <f t="shared" ref="J21:J30" si="2">G21-G20</f>
        <v>27333.990000000224</v>
      </c>
      <c r="K21" s="87">
        <f t="shared" si="1"/>
        <v>480512.9299999997</v>
      </c>
    </row>
    <row r="22" spans="1:12" ht="14.15" customHeight="1">
      <c r="A22" s="85">
        <v>37353</v>
      </c>
      <c r="B22" s="28">
        <v>2002</v>
      </c>
      <c r="C22" s="24">
        <v>1298917.3899999999</v>
      </c>
      <c r="D22" s="25">
        <v>2689128.46</v>
      </c>
      <c r="E22" s="25">
        <v>1805720.72</v>
      </c>
      <c r="F22" s="25">
        <v>10250831</v>
      </c>
      <c r="G22" s="26">
        <v>16055701.99</v>
      </c>
      <c r="H22" s="25">
        <v>13044792.731214562</v>
      </c>
      <c r="I22" s="27">
        <v>3010199.6587854396</v>
      </c>
      <c r="J22" s="86">
        <f t="shared" si="2"/>
        <v>40663.950000001118</v>
      </c>
      <c r="K22" s="87">
        <f t="shared" si="1"/>
        <v>475841.81000000238</v>
      </c>
    </row>
    <row r="23" spans="1:12" ht="14.15" hidden="1" customHeight="1">
      <c r="A23" s="85">
        <v>37385</v>
      </c>
      <c r="B23" s="28">
        <v>2002</v>
      </c>
      <c r="C23" s="24">
        <v>1302290.8500000001</v>
      </c>
      <c r="D23" s="25">
        <v>2691257.97</v>
      </c>
      <c r="E23" s="25">
        <v>1816636.86</v>
      </c>
      <c r="F23" s="25">
        <v>10286721.199999999</v>
      </c>
      <c r="G23" s="26">
        <v>16107854.069999998</v>
      </c>
      <c r="H23" s="25">
        <v>13092860.746249529</v>
      </c>
      <c r="I23" s="27">
        <v>3014648.6037504701</v>
      </c>
      <c r="J23" s="86">
        <f t="shared" si="2"/>
        <v>52152.079999998212</v>
      </c>
      <c r="K23" s="87">
        <f t="shared" si="1"/>
        <v>487626.55999999866</v>
      </c>
    </row>
    <row r="24" spans="1:12" ht="14.15" hidden="1" customHeight="1">
      <c r="A24" s="85">
        <v>37417</v>
      </c>
      <c r="B24" s="28">
        <v>2002</v>
      </c>
      <c r="C24" s="24">
        <v>1299854.29</v>
      </c>
      <c r="D24" s="25">
        <v>2691502.13</v>
      </c>
      <c r="E24" s="25">
        <v>1827857.1</v>
      </c>
      <c r="F24" s="25">
        <v>10325790.1</v>
      </c>
      <c r="G24" s="26">
        <v>16154996.999999996</v>
      </c>
      <c r="H24" s="25">
        <v>13135909.935445551</v>
      </c>
      <c r="I24" s="27">
        <v>3019204.5145544489</v>
      </c>
      <c r="J24" s="86">
        <f t="shared" si="2"/>
        <v>47142.929999997839</v>
      </c>
      <c r="K24" s="87">
        <f t="shared" si="1"/>
        <v>487578.79999999702</v>
      </c>
    </row>
    <row r="25" spans="1:12" ht="14.15" hidden="1" customHeight="1">
      <c r="A25" s="85">
        <v>37449</v>
      </c>
      <c r="B25" s="28">
        <v>2002</v>
      </c>
      <c r="C25" s="24">
        <v>1301139.25</v>
      </c>
      <c r="D25" s="25">
        <v>2690786.51</v>
      </c>
      <c r="E25" s="25">
        <v>1838454.64</v>
      </c>
      <c r="F25" s="25">
        <v>10364859.300000001</v>
      </c>
      <c r="G25" s="26">
        <v>16205739.465</v>
      </c>
      <c r="H25" s="25">
        <v>13181193.995750001</v>
      </c>
      <c r="I25" s="27">
        <v>3024927.2492499994</v>
      </c>
      <c r="J25" s="89">
        <f t="shared" si="2"/>
        <v>50742.465000003576</v>
      </c>
      <c r="K25" s="90">
        <f t="shared" si="1"/>
        <v>495343.59500000067</v>
      </c>
    </row>
    <row r="26" spans="1:12" ht="14.15" hidden="1" customHeight="1">
      <c r="A26" s="85">
        <v>37481</v>
      </c>
      <c r="B26" s="28">
        <v>2002</v>
      </c>
      <c r="C26" s="24">
        <v>1302506.03</v>
      </c>
      <c r="D26" s="25">
        <v>2689882.78</v>
      </c>
      <c r="E26" s="25">
        <v>1849250.23</v>
      </c>
      <c r="F26" s="25">
        <v>10397932.4</v>
      </c>
      <c r="G26" s="26">
        <v>16249513.1</v>
      </c>
      <c r="H26" s="25">
        <v>13220235.73251668</v>
      </c>
      <c r="I26" s="27">
        <v>3030287.6674833209</v>
      </c>
      <c r="J26" s="86">
        <f t="shared" si="2"/>
        <v>43773.634999999776</v>
      </c>
      <c r="K26" s="87">
        <f t="shared" si="1"/>
        <v>495387.62999999896</v>
      </c>
    </row>
    <row r="27" spans="1:12" ht="14.15" hidden="1" customHeight="1">
      <c r="A27" s="85">
        <v>37513</v>
      </c>
      <c r="B27" s="28">
        <v>2002</v>
      </c>
      <c r="C27" s="24">
        <v>1299364.72</v>
      </c>
      <c r="D27" s="25">
        <v>2689008.23</v>
      </c>
      <c r="E27" s="25">
        <v>1857848.2</v>
      </c>
      <c r="F27" s="25">
        <v>10431942.6</v>
      </c>
      <c r="G27" s="26">
        <v>16287786.18</v>
      </c>
      <c r="H27" s="25">
        <v>13253276.343221797</v>
      </c>
      <c r="I27" s="27">
        <v>3035490.2567782043</v>
      </c>
      <c r="J27" s="86">
        <f t="shared" si="2"/>
        <v>38273.080000000075</v>
      </c>
      <c r="K27" s="87">
        <f t="shared" si="1"/>
        <v>490861.04000000283</v>
      </c>
    </row>
    <row r="28" spans="1:12" ht="14.15" hidden="1" customHeight="1">
      <c r="A28" s="85">
        <v>37545</v>
      </c>
      <c r="B28" s="28">
        <v>2002</v>
      </c>
      <c r="C28" s="24">
        <v>1294648.1100000001</v>
      </c>
      <c r="D28" s="25">
        <v>2689474.47</v>
      </c>
      <c r="E28" s="25">
        <v>1866194.88</v>
      </c>
      <c r="F28" s="25">
        <v>10466722.100000001</v>
      </c>
      <c r="G28" s="26">
        <v>16330685.480000004</v>
      </c>
      <c r="H28" s="25">
        <v>13290533.942988586</v>
      </c>
      <c r="I28" s="27">
        <v>3040891.2970114169</v>
      </c>
      <c r="J28" s="86">
        <f t="shared" si="2"/>
        <v>42899.30000000447</v>
      </c>
      <c r="K28" s="87">
        <f t="shared" si="1"/>
        <v>494500.07000000402</v>
      </c>
    </row>
    <row r="29" spans="1:12" ht="14.15" hidden="1" customHeight="1">
      <c r="A29" s="85">
        <v>37577</v>
      </c>
      <c r="B29" s="28">
        <v>2002</v>
      </c>
      <c r="C29" s="24">
        <v>1306553.47</v>
      </c>
      <c r="D29" s="25">
        <v>2690936.46</v>
      </c>
      <c r="E29" s="25">
        <v>1873803.57</v>
      </c>
      <c r="F29" s="25">
        <v>10494975.1</v>
      </c>
      <c r="G29" s="26">
        <v>16374379.050000003</v>
      </c>
      <c r="H29" s="25">
        <v>13328802.895994129</v>
      </c>
      <c r="I29" s="27">
        <v>3045989.0440058727</v>
      </c>
      <c r="J29" s="86">
        <f t="shared" si="2"/>
        <v>43693.569999998435</v>
      </c>
      <c r="K29" s="87">
        <f t="shared" si="1"/>
        <v>494951.10000000522</v>
      </c>
    </row>
    <row r="30" spans="1:12" ht="14.15" hidden="1" customHeight="1">
      <c r="A30" s="85">
        <v>37609</v>
      </c>
      <c r="B30" s="28">
        <v>2002</v>
      </c>
      <c r="C30" s="24">
        <v>1316197.44</v>
      </c>
      <c r="D30" s="25">
        <v>2690106.51</v>
      </c>
      <c r="E30" s="25">
        <v>1876643.48</v>
      </c>
      <c r="F30" s="25">
        <v>10527515.699999999</v>
      </c>
      <c r="G30" s="26">
        <v>16418807.880000001</v>
      </c>
      <c r="H30" s="25">
        <v>13367940.430251479</v>
      </c>
      <c r="I30" s="27">
        <v>3050846.3397485181</v>
      </c>
      <c r="J30" s="86">
        <f t="shared" si="2"/>
        <v>44428.829999998212</v>
      </c>
      <c r="K30" s="87">
        <f t="shared" si="1"/>
        <v>494459.34999999963</v>
      </c>
      <c r="L30" s="92"/>
    </row>
    <row r="31" spans="1:12" ht="14.15" hidden="1" customHeight="1">
      <c r="A31" s="91">
        <v>2003</v>
      </c>
      <c r="B31" s="28">
        <v>2003</v>
      </c>
      <c r="C31" s="24"/>
      <c r="D31" s="25"/>
      <c r="E31" s="25"/>
      <c r="F31" s="25"/>
      <c r="G31" s="26"/>
      <c r="H31" s="25"/>
      <c r="I31" s="27"/>
      <c r="J31" s="24"/>
      <c r="K31" s="27"/>
    </row>
    <row r="32" spans="1:12" ht="14.15" hidden="1" customHeight="1">
      <c r="A32" s="85">
        <v>37622</v>
      </c>
      <c r="B32" s="28">
        <v>2003</v>
      </c>
      <c r="C32" s="24">
        <v>1323859.42</v>
      </c>
      <c r="D32" s="25">
        <v>2687587.98</v>
      </c>
      <c r="E32" s="25">
        <v>1882492.99</v>
      </c>
      <c r="F32" s="25">
        <v>10566936.199999999</v>
      </c>
      <c r="G32" s="26">
        <v>16469902.98</v>
      </c>
      <c r="H32" s="25">
        <v>13410783.285246834</v>
      </c>
      <c r="I32" s="27">
        <v>3057097.7047531642</v>
      </c>
      <c r="J32" s="86">
        <f>G32-G30</f>
        <v>51095.099999999627</v>
      </c>
      <c r="K32" s="87">
        <f>G32-G19</f>
        <v>512675.9000000041</v>
      </c>
    </row>
    <row r="33" spans="1:12" ht="14.15" hidden="1" customHeight="1">
      <c r="A33" s="85">
        <v>37654</v>
      </c>
      <c r="B33" s="28">
        <v>2003</v>
      </c>
      <c r="C33" s="24">
        <v>1324960.92</v>
      </c>
      <c r="D33" s="25">
        <v>2686063.3</v>
      </c>
      <c r="E33" s="25">
        <v>1893776.93</v>
      </c>
      <c r="F33" s="25">
        <v>10605145.800000001</v>
      </c>
      <c r="G33" s="26">
        <v>16514848.899999997</v>
      </c>
      <c r="H33" s="25">
        <v>13450815.567570178</v>
      </c>
      <c r="I33" s="27">
        <v>3063684.6524298191</v>
      </c>
      <c r="J33" s="86">
        <f>G33-G32</f>
        <v>44945.9199999962</v>
      </c>
      <c r="K33" s="87">
        <f t="shared" ref="K33:K43" si="3">G33-G20</f>
        <v>527144.84999999776</v>
      </c>
    </row>
    <row r="34" spans="1:12" ht="14.15" hidden="1" customHeight="1">
      <c r="A34" s="85">
        <v>37686</v>
      </c>
      <c r="B34" s="28">
        <v>2003</v>
      </c>
      <c r="C34" s="24">
        <v>1325654.3999999999</v>
      </c>
      <c r="D34" s="25">
        <v>2684431.71</v>
      </c>
      <c r="E34" s="25">
        <v>1904427.67</v>
      </c>
      <c r="F34" s="25">
        <v>10642545.200000001</v>
      </c>
      <c r="G34" s="26">
        <v>16560649.449999997</v>
      </c>
      <c r="H34" s="25">
        <v>13490755.384989111</v>
      </c>
      <c r="I34" s="27">
        <v>3070297.1850108905</v>
      </c>
      <c r="J34" s="86">
        <f t="shared" ref="J34:J43" si="4">G34-G33</f>
        <v>45800.550000000745</v>
      </c>
      <c r="K34" s="87">
        <f t="shared" si="3"/>
        <v>545611.40999999829</v>
      </c>
    </row>
    <row r="35" spans="1:12" ht="14.15" customHeight="1">
      <c r="A35" s="85">
        <v>37718</v>
      </c>
      <c r="B35" s="28">
        <v>2003</v>
      </c>
      <c r="C35" s="24">
        <v>1325068.4099999999</v>
      </c>
      <c r="D35" s="25">
        <v>2683072.6</v>
      </c>
      <c r="E35" s="25">
        <v>1913038.98</v>
      </c>
      <c r="F35" s="25">
        <v>10683365.4</v>
      </c>
      <c r="G35" s="26">
        <v>16608351.620000001</v>
      </c>
      <c r="H35" s="25">
        <v>13530805.255319733</v>
      </c>
      <c r="I35" s="27">
        <v>3078159.9146802681</v>
      </c>
      <c r="J35" s="86">
        <f t="shared" si="4"/>
        <v>47702.170000003651</v>
      </c>
      <c r="K35" s="87">
        <f t="shared" si="3"/>
        <v>552649.63000000082</v>
      </c>
    </row>
    <row r="36" spans="1:12" ht="14.15" hidden="1" customHeight="1">
      <c r="A36" s="85">
        <v>37750</v>
      </c>
      <c r="B36" s="28">
        <v>2003</v>
      </c>
      <c r="C36" s="24">
        <v>1322069.55</v>
      </c>
      <c r="D36" s="25">
        <v>2679412.98</v>
      </c>
      <c r="E36" s="25">
        <v>1914744.13</v>
      </c>
      <c r="F36" s="25">
        <v>10718516.699999999</v>
      </c>
      <c r="G36" s="26">
        <v>16642490.389999999</v>
      </c>
      <c r="H36" s="25">
        <v>13557707.986262968</v>
      </c>
      <c r="I36" s="27">
        <v>3085641.633737029</v>
      </c>
      <c r="J36" s="86">
        <f t="shared" si="4"/>
        <v>34138.76999999769</v>
      </c>
      <c r="K36" s="87">
        <f t="shared" si="3"/>
        <v>534636.3200000003</v>
      </c>
    </row>
    <row r="37" spans="1:12" ht="14.15" hidden="1" customHeight="1">
      <c r="A37" s="85">
        <v>37782</v>
      </c>
      <c r="B37" s="28">
        <v>2003</v>
      </c>
      <c r="C37" s="24">
        <v>1319453.8500000001</v>
      </c>
      <c r="D37" s="25">
        <v>2678532.31</v>
      </c>
      <c r="E37" s="25">
        <v>1917709.23</v>
      </c>
      <c r="F37" s="25">
        <v>10743175.4</v>
      </c>
      <c r="G37" s="26">
        <v>16669734.899999999</v>
      </c>
      <c r="H37" s="25">
        <v>13577569.925990494</v>
      </c>
      <c r="I37" s="27">
        <v>3092771.9040095038</v>
      </c>
      <c r="J37" s="86">
        <f t="shared" si="4"/>
        <v>27244.509999999776</v>
      </c>
      <c r="K37" s="87">
        <f t="shared" si="3"/>
        <v>514737.90000000224</v>
      </c>
    </row>
    <row r="38" spans="1:12" ht="14.15" hidden="1" customHeight="1">
      <c r="A38" s="85">
        <v>37814</v>
      </c>
      <c r="B38" s="28">
        <v>2003</v>
      </c>
      <c r="C38" s="24">
        <v>1316090.67</v>
      </c>
      <c r="D38" s="25">
        <v>2678805.7200000002</v>
      </c>
      <c r="E38" s="25">
        <v>1923567.97</v>
      </c>
      <c r="F38" s="25">
        <v>10768529.9</v>
      </c>
      <c r="G38" s="26">
        <v>16700724.259999996</v>
      </c>
      <c r="H38" s="25">
        <v>13601439.650755346</v>
      </c>
      <c r="I38" s="27">
        <v>3099838.8192446521</v>
      </c>
      <c r="J38" s="89">
        <f t="shared" si="4"/>
        <v>30989.359999997541</v>
      </c>
      <c r="K38" s="90">
        <f t="shared" si="3"/>
        <v>494984.7949999962</v>
      </c>
    </row>
    <row r="39" spans="1:12" ht="14.15" hidden="1" customHeight="1">
      <c r="A39" s="85">
        <v>37846</v>
      </c>
      <c r="B39" s="28">
        <v>2003</v>
      </c>
      <c r="C39" s="24">
        <v>1316492.3799999999</v>
      </c>
      <c r="D39" s="25">
        <v>2678301.33</v>
      </c>
      <c r="E39" s="25">
        <v>1929797.13</v>
      </c>
      <c r="F39" s="25">
        <v>10803386.300000001</v>
      </c>
      <c r="G39" s="26">
        <v>16743610.469999999</v>
      </c>
      <c r="H39" s="25">
        <v>13636939.073508736</v>
      </c>
      <c r="I39" s="27">
        <v>3107085.8464912619</v>
      </c>
      <c r="J39" s="86">
        <f t="shared" si="4"/>
        <v>42886.210000002757</v>
      </c>
      <c r="K39" s="87">
        <f t="shared" si="3"/>
        <v>494097.36999999918</v>
      </c>
    </row>
    <row r="40" spans="1:12" ht="14.15" hidden="1" customHeight="1">
      <c r="A40" s="85">
        <v>37878</v>
      </c>
      <c r="B40" s="28">
        <v>2003</v>
      </c>
      <c r="C40" s="24">
        <v>1316542.3500000001</v>
      </c>
      <c r="D40" s="25">
        <v>2676777.29</v>
      </c>
      <c r="E40" s="25">
        <v>1938099.65</v>
      </c>
      <c r="F40" s="25">
        <v>10837519.5</v>
      </c>
      <c r="G40" s="26">
        <v>16783246.509999998</v>
      </c>
      <c r="H40" s="25">
        <v>13668846.921900002</v>
      </c>
      <c r="I40" s="27">
        <v>3114498.0980999977</v>
      </c>
      <c r="J40" s="86">
        <f t="shared" si="4"/>
        <v>39636.039999999106</v>
      </c>
      <c r="K40" s="87">
        <f t="shared" si="3"/>
        <v>495460.32999999821</v>
      </c>
    </row>
    <row r="41" spans="1:12" ht="14.15" hidden="1" customHeight="1">
      <c r="A41" s="85">
        <v>37910</v>
      </c>
      <c r="B41" s="28">
        <v>2003</v>
      </c>
      <c r="C41" s="24">
        <v>1315437.0900000001</v>
      </c>
      <c r="D41" s="25">
        <v>2675057.2400000002</v>
      </c>
      <c r="E41" s="25">
        <v>1945685.35</v>
      </c>
      <c r="F41" s="25">
        <v>10870012</v>
      </c>
      <c r="G41" s="26">
        <v>16818458.75</v>
      </c>
      <c r="H41" s="25">
        <v>13696357.302900078</v>
      </c>
      <c r="I41" s="27">
        <v>3121836.4170999196</v>
      </c>
      <c r="J41" s="86">
        <f t="shared" si="4"/>
        <v>35212.240000002086</v>
      </c>
      <c r="K41" s="87">
        <f t="shared" si="3"/>
        <v>487773.26999999583</v>
      </c>
    </row>
    <row r="42" spans="1:12" ht="14.15" hidden="1" customHeight="1">
      <c r="A42" s="85">
        <v>37942</v>
      </c>
      <c r="B42" s="28">
        <v>2003</v>
      </c>
      <c r="C42" s="24">
        <v>1310501.75</v>
      </c>
      <c r="D42" s="25">
        <v>2672538.2200000002</v>
      </c>
      <c r="E42" s="25">
        <v>1950761.69</v>
      </c>
      <c r="F42" s="25">
        <v>10904764.6</v>
      </c>
      <c r="G42" s="26">
        <v>16850756.650000002</v>
      </c>
      <c r="H42" s="25">
        <v>13720822.438810693</v>
      </c>
      <c r="I42" s="27">
        <v>3129349.6611893098</v>
      </c>
      <c r="J42" s="86">
        <f t="shared" si="4"/>
        <v>32297.900000002235</v>
      </c>
      <c r="K42" s="87">
        <f t="shared" si="3"/>
        <v>476377.59999999963</v>
      </c>
    </row>
    <row r="43" spans="1:12" ht="14.15" hidden="1" customHeight="1">
      <c r="A43" s="85">
        <v>37974</v>
      </c>
      <c r="B43" s="28">
        <v>2003</v>
      </c>
      <c r="C43" s="24">
        <v>1308917.47</v>
      </c>
      <c r="D43" s="25">
        <v>2670567.0499999998</v>
      </c>
      <c r="E43" s="25">
        <v>1953441.35</v>
      </c>
      <c r="F43" s="25">
        <v>10934743.300000001</v>
      </c>
      <c r="G43" s="26">
        <v>16878443.919999998</v>
      </c>
      <c r="H43" s="25">
        <v>13739655.135658385</v>
      </c>
      <c r="I43" s="27">
        <v>3137512.4843416149</v>
      </c>
      <c r="J43" s="86">
        <f t="shared" si="4"/>
        <v>27687.269999995828</v>
      </c>
      <c r="K43" s="87">
        <f t="shared" si="3"/>
        <v>459636.03999999724</v>
      </c>
      <c r="L43" s="92"/>
    </row>
    <row r="44" spans="1:12" ht="14.15" hidden="1" customHeight="1">
      <c r="A44" s="91">
        <v>2004</v>
      </c>
      <c r="B44" s="28">
        <v>2004</v>
      </c>
      <c r="C44" s="24"/>
      <c r="D44" s="25"/>
      <c r="E44" s="25"/>
      <c r="F44" s="25"/>
      <c r="G44" s="26"/>
      <c r="H44" s="25"/>
      <c r="I44" s="27"/>
      <c r="J44" s="86"/>
      <c r="K44" s="87"/>
    </row>
    <row r="45" spans="1:12" ht="14.15" hidden="1" customHeight="1">
      <c r="A45" s="85">
        <v>37987</v>
      </c>
      <c r="B45" s="28">
        <v>2004</v>
      </c>
      <c r="C45" s="24">
        <v>1306047.1100000001</v>
      </c>
      <c r="D45" s="25">
        <v>2663769.16</v>
      </c>
      <c r="E45" s="25">
        <v>1960250.21</v>
      </c>
      <c r="F45" s="25">
        <v>10962841.800000001</v>
      </c>
      <c r="G45" s="26">
        <v>16907471.550000001</v>
      </c>
      <c r="H45" s="25">
        <v>13760201.37838744</v>
      </c>
      <c r="I45" s="27">
        <v>3146023.7616125601</v>
      </c>
      <c r="J45" s="86">
        <f>G45-G43</f>
        <v>29027.630000002682</v>
      </c>
      <c r="K45" s="87">
        <f>G45-G32</f>
        <v>437568.5700000003</v>
      </c>
    </row>
    <row r="46" spans="1:12" ht="14.15" hidden="1" customHeight="1">
      <c r="A46" s="85">
        <v>38019</v>
      </c>
      <c r="B46" s="28">
        <v>2004</v>
      </c>
      <c r="C46" s="24">
        <v>1300616.71</v>
      </c>
      <c r="D46" s="25">
        <v>2669344.36</v>
      </c>
      <c r="E46" s="25">
        <v>1987281.01</v>
      </c>
      <c r="F46" s="25">
        <v>11000599.800000001</v>
      </c>
      <c r="G46" s="26">
        <v>16962013.450000003</v>
      </c>
      <c r="H46" s="25">
        <v>13805320.695038173</v>
      </c>
      <c r="I46" s="27">
        <v>3156141.5449618278</v>
      </c>
      <c r="J46" s="86">
        <f>G46-G45</f>
        <v>54541.900000002235</v>
      </c>
      <c r="K46" s="87">
        <f t="shared" ref="K46:K56" si="5">G46-G33</f>
        <v>447164.55000000633</v>
      </c>
    </row>
    <row r="47" spans="1:12" ht="14.15" hidden="1" customHeight="1">
      <c r="A47" s="85">
        <v>38051</v>
      </c>
      <c r="B47" s="28">
        <v>2004</v>
      </c>
      <c r="C47" s="24">
        <v>1301069.77</v>
      </c>
      <c r="D47" s="25">
        <v>2668207.4500000002</v>
      </c>
      <c r="E47" s="25">
        <v>1992473.33</v>
      </c>
      <c r="F47" s="25">
        <v>11039473.799999999</v>
      </c>
      <c r="G47" s="26">
        <v>17008120.699999996</v>
      </c>
      <c r="H47" s="25">
        <v>13841760.131481966</v>
      </c>
      <c r="I47" s="27">
        <v>3166290.8385180309</v>
      </c>
      <c r="J47" s="86">
        <f t="shared" ref="J47:J56" si="6">G47-G46</f>
        <v>46107.249999992549</v>
      </c>
      <c r="K47" s="87">
        <f t="shared" si="5"/>
        <v>447471.24999999814</v>
      </c>
    </row>
    <row r="48" spans="1:12" ht="14.15" customHeight="1">
      <c r="A48" s="85">
        <v>38083</v>
      </c>
      <c r="B48" s="28">
        <v>2004</v>
      </c>
      <c r="C48" s="24">
        <v>1299086.31</v>
      </c>
      <c r="D48" s="25">
        <v>2667259.04</v>
      </c>
      <c r="E48" s="25">
        <v>1996982.76</v>
      </c>
      <c r="F48" s="25">
        <v>11074757.4</v>
      </c>
      <c r="G48" s="26">
        <v>17037945.849999998</v>
      </c>
      <c r="H48" s="25">
        <v>13863543.093471453</v>
      </c>
      <c r="I48" s="27">
        <v>3174936.0365285459</v>
      </c>
      <c r="J48" s="86">
        <f t="shared" si="6"/>
        <v>29825.150000002235</v>
      </c>
      <c r="K48" s="87">
        <f t="shared" si="5"/>
        <v>429594.22999999672</v>
      </c>
    </row>
    <row r="49" spans="1:12" ht="14.15" hidden="1" customHeight="1">
      <c r="A49" s="85">
        <v>38115</v>
      </c>
      <c r="B49" s="28">
        <v>2004</v>
      </c>
      <c r="C49" s="24">
        <v>1291774.69</v>
      </c>
      <c r="D49" s="25">
        <v>2668725.17</v>
      </c>
      <c r="E49" s="25">
        <v>2005063.76</v>
      </c>
      <c r="F49" s="25">
        <v>11111021.300000001</v>
      </c>
      <c r="G49" s="26">
        <v>17080074.900000002</v>
      </c>
      <c r="H49" s="25">
        <v>13897732.282356389</v>
      </c>
      <c r="I49" s="27">
        <v>3183174.2776436135</v>
      </c>
      <c r="J49" s="86">
        <f t="shared" si="6"/>
        <v>42129.05000000447</v>
      </c>
      <c r="K49" s="87">
        <f t="shared" si="5"/>
        <v>437584.5100000035</v>
      </c>
    </row>
    <row r="50" spans="1:12" ht="14.15" hidden="1" customHeight="1">
      <c r="A50" s="85">
        <v>38147</v>
      </c>
      <c r="B50" s="28">
        <v>2004</v>
      </c>
      <c r="C50" s="24">
        <v>1281786.58</v>
      </c>
      <c r="D50" s="25">
        <v>2667785.6</v>
      </c>
      <c r="E50" s="25">
        <v>2014986.34</v>
      </c>
      <c r="F50" s="25">
        <v>11152476.300000001</v>
      </c>
      <c r="G50" s="26">
        <v>17122163.679999992</v>
      </c>
      <c r="H50" s="25">
        <v>13931770.141013388</v>
      </c>
      <c r="I50" s="27">
        <v>3191589.9489866057</v>
      </c>
      <c r="J50" s="86">
        <f t="shared" si="6"/>
        <v>42088.779999990016</v>
      </c>
      <c r="K50" s="87">
        <f t="shared" si="5"/>
        <v>452428.77999999374</v>
      </c>
    </row>
    <row r="51" spans="1:12" ht="14.15" hidden="1" customHeight="1">
      <c r="A51" s="85">
        <v>38179</v>
      </c>
      <c r="B51" s="28">
        <v>2004</v>
      </c>
      <c r="C51" s="24">
        <v>1266993.3899999999</v>
      </c>
      <c r="D51" s="25">
        <v>2665072.1800000002</v>
      </c>
      <c r="E51" s="25">
        <v>2024403.19</v>
      </c>
      <c r="F51" s="25">
        <v>11197205.1</v>
      </c>
      <c r="G51" s="26">
        <v>17168006.309999999</v>
      </c>
      <c r="H51" s="25">
        <v>13969886.93598331</v>
      </c>
      <c r="I51" s="27">
        <v>3199330.0940166879</v>
      </c>
      <c r="J51" s="89">
        <f t="shared" si="6"/>
        <v>45842.630000006407</v>
      </c>
      <c r="K51" s="90">
        <f t="shared" si="5"/>
        <v>467282.05000000261</v>
      </c>
    </row>
    <row r="52" spans="1:12" ht="14.15" hidden="1" customHeight="1">
      <c r="A52" s="85">
        <v>38211</v>
      </c>
      <c r="B52" s="28">
        <v>2004</v>
      </c>
      <c r="C52" s="24">
        <v>1259312.2</v>
      </c>
      <c r="D52" s="25">
        <v>2662595.04</v>
      </c>
      <c r="E52" s="25">
        <v>2032323.59</v>
      </c>
      <c r="F52" s="25">
        <v>11237307.5</v>
      </c>
      <c r="G52" s="26">
        <v>17205918.099999998</v>
      </c>
      <c r="H52" s="25">
        <v>14000312.164087273</v>
      </c>
      <c r="I52" s="27">
        <v>3206574.0559127256</v>
      </c>
      <c r="J52" s="86">
        <f t="shared" si="6"/>
        <v>37911.789999999106</v>
      </c>
      <c r="K52" s="87">
        <f t="shared" si="5"/>
        <v>462307.62999999896</v>
      </c>
    </row>
    <row r="53" spans="1:12" ht="14.15" hidden="1" customHeight="1">
      <c r="A53" s="85">
        <v>38243</v>
      </c>
      <c r="B53" s="28">
        <v>2004</v>
      </c>
      <c r="C53" s="24">
        <v>1259439.82</v>
      </c>
      <c r="D53" s="25">
        <v>2661262.2799999998</v>
      </c>
      <c r="E53" s="25">
        <v>2040946.41</v>
      </c>
      <c r="F53" s="25">
        <v>11276187.200000001</v>
      </c>
      <c r="G53" s="26">
        <v>17252130.139999997</v>
      </c>
      <c r="H53" s="25">
        <v>14038963.416020883</v>
      </c>
      <c r="I53" s="27">
        <v>3213808.7439791108</v>
      </c>
      <c r="J53" s="86">
        <f t="shared" si="6"/>
        <v>46212.039999999106</v>
      </c>
      <c r="K53" s="87">
        <f t="shared" si="5"/>
        <v>468883.62999999896</v>
      </c>
    </row>
    <row r="54" spans="1:12" ht="14.15" hidden="1" customHeight="1">
      <c r="A54" s="85">
        <v>38275</v>
      </c>
      <c r="B54" s="28">
        <v>2004</v>
      </c>
      <c r="C54" s="24">
        <v>1263309.8799999999</v>
      </c>
      <c r="D54" s="25">
        <v>2659891.1800000002</v>
      </c>
      <c r="E54" s="25">
        <v>2051266.03</v>
      </c>
      <c r="F54" s="25">
        <v>11316369.9</v>
      </c>
      <c r="G54" s="26">
        <v>17300126.939999998</v>
      </c>
      <c r="H54" s="25">
        <v>14078921.906931395</v>
      </c>
      <c r="I54" s="27">
        <v>3221611.3530686041</v>
      </c>
      <c r="J54" s="86">
        <f t="shared" si="6"/>
        <v>47996.800000000745</v>
      </c>
      <c r="K54" s="87">
        <f t="shared" si="5"/>
        <v>481668.18999999762</v>
      </c>
    </row>
    <row r="55" spans="1:12" ht="14.15" hidden="1" customHeight="1">
      <c r="A55" s="85">
        <v>38307</v>
      </c>
      <c r="B55" s="28">
        <v>2004</v>
      </c>
      <c r="C55" s="24">
        <v>1257457.22</v>
      </c>
      <c r="D55" s="25">
        <v>2659185.42</v>
      </c>
      <c r="E55" s="25">
        <v>2064044.49</v>
      </c>
      <c r="F55" s="25">
        <v>11357125.6</v>
      </c>
      <c r="G55" s="26">
        <v>17346709.34</v>
      </c>
      <c r="H55" s="25">
        <v>14117085.435501503</v>
      </c>
      <c r="I55" s="27">
        <v>3229847.7944984958</v>
      </c>
      <c r="J55" s="86">
        <f t="shared" si="6"/>
        <v>46582.400000002235</v>
      </c>
      <c r="K55" s="87">
        <f t="shared" si="5"/>
        <v>495952.68999999762</v>
      </c>
    </row>
    <row r="56" spans="1:12" ht="14.15" hidden="1" customHeight="1">
      <c r="A56" s="85">
        <v>38339</v>
      </c>
      <c r="B56" s="28">
        <v>2004</v>
      </c>
      <c r="C56" s="24">
        <v>1251838.93</v>
      </c>
      <c r="D56" s="25">
        <v>2657517.75</v>
      </c>
      <c r="E56" s="25">
        <v>2077182.07</v>
      </c>
      <c r="F56" s="25">
        <v>11399274.199999999</v>
      </c>
      <c r="G56" s="26">
        <v>17390461.049999997</v>
      </c>
      <c r="H56" s="25">
        <v>14152457.52983922</v>
      </c>
      <c r="I56" s="27">
        <v>3237984.6801607795</v>
      </c>
      <c r="J56" s="86">
        <f t="shared" si="6"/>
        <v>43751.709999997169</v>
      </c>
      <c r="K56" s="87">
        <f t="shared" si="5"/>
        <v>512017.12999999896</v>
      </c>
      <c r="L56" s="92"/>
    </row>
    <row r="57" spans="1:12" ht="14.15" hidden="1" customHeight="1">
      <c r="A57" s="91">
        <v>2005</v>
      </c>
      <c r="B57" s="28">
        <v>2005</v>
      </c>
      <c r="C57" s="24"/>
      <c r="D57" s="25"/>
      <c r="E57" s="25"/>
      <c r="F57" s="25"/>
      <c r="G57" s="26"/>
      <c r="H57" s="25"/>
      <c r="I57" s="27"/>
      <c r="J57" s="86"/>
      <c r="K57" s="87"/>
    </row>
    <row r="58" spans="1:12" ht="14.15" hidden="1" customHeight="1">
      <c r="A58" s="85">
        <v>38353</v>
      </c>
      <c r="B58" s="28">
        <v>2005</v>
      </c>
      <c r="C58" s="24">
        <v>1232903.28</v>
      </c>
      <c r="D58" s="25">
        <v>2656543.9900000002</v>
      </c>
      <c r="E58" s="25">
        <v>2089912.04</v>
      </c>
      <c r="F58" s="25">
        <v>11442703.299999999</v>
      </c>
      <c r="G58" s="26">
        <v>17433663.399999999</v>
      </c>
      <c r="H58" s="25">
        <v>14187099.264072429</v>
      </c>
      <c r="I58" s="27">
        <v>3245894.8759275707</v>
      </c>
      <c r="J58" s="86">
        <f>G58-G56</f>
        <v>43202.35000000149</v>
      </c>
      <c r="K58" s="87">
        <f>G58-G45</f>
        <v>526191.84999999776</v>
      </c>
    </row>
    <row r="59" spans="1:12" ht="14.15" hidden="1" customHeight="1">
      <c r="A59" s="85">
        <v>38385</v>
      </c>
      <c r="B59" s="28">
        <v>2005</v>
      </c>
      <c r="C59" s="24">
        <v>1233903.3400000001</v>
      </c>
      <c r="D59" s="25">
        <v>2653909.73</v>
      </c>
      <c r="E59" s="25">
        <v>2100242.66</v>
      </c>
      <c r="F59" s="25">
        <v>11482565.6</v>
      </c>
      <c r="G59" s="26">
        <v>17471060.149999999</v>
      </c>
      <c r="H59" s="25">
        <v>14217023.567393262</v>
      </c>
      <c r="I59" s="27">
        <v>3253143.6526067401</v>
      </c>
      <c r="J59" s="86">
        <f>G59-G58</f>
        <v>37396.75</v>
      </c>
      <c r="K59" s="87">
        <f t="shared" ref="K59:K69" si="7">G59-G46</f>
        <v>509046.69999999553</v>
      </c>
    </row>
    <row r="60" spans="1:12" ht="14.15" hidden="1" customHeight="1">
      <c r="A60" s="85">
        <v>38417</v>
      </c>
      <c r="B60" s="28">
        <v>2005</v>
      </c>
      <c r="C60" s="24">
        <v>1230111.95</v>
      </c>
      <c r="D60" s="25">
        <v>2650089.4700000002</v>
      </c>
      <c r="E60" s="25">
        <v>2110455.4700000002</v>
      </c>
      <c r="F60" s="25">
        <v>11522065.9</v>
      </c>
      <c r="G60" s="26">
        <v>17508409.719999999</v>
      </c>
      <c r="H60" s="25">
        <v>14246234.535307303</v>
      </c>
      <c r="I60" s="27">
        <v>3260792.6146926954</v>
      </c>
      <c r="J60" s="86">
        <f t="shared" ref="J60:J69" si="8">G60-G59</f>
        <v>37349.570000000298</v>
      </c>
      <c r="K60" s="87">
        <f t="shared" si="7"/>
        <v>500289.02000000328</v>
      </c>
    </row>
    <row r="61" spans="1:12" ht="14.15" customHeight="1">
      <c r="A61" s="85">
        <v>38449</v>
      </c>
      <c r="B61" s="28">
        <v>2005</v>
      </c>
      <c r="C61" s="24">
        <v>1231896.57</v>
      </c>
      <c r="D61" s="25">
        <v>2646927.7999999998</v>
      </c>
      <c r="E61" s="25">
        <v>2128283.83</v>
      </c>
      <c r="F61" s="25">
        <v>11576327.300000001</v>
      </c>
      <c r="G61" s="26">
        <v>17584147.739999998</v>
      </c>
      <c r="H61" s="25">
        <v>14310568.139544122</v>
      </c>
      <c r="I61" s="27">
        <v>3272030.6404558751</v>
      </c>
      <c r="J61" s="86">
        <f t="shared" si="8"/>
        <v>75738.019999999553</v>
      </c>
      <c r="K61" s="87">
        <f t="shared" si="7"/>
        <v>546201.8900000006</v>
      </c>
    </row>
    <row r="62" spans="1:12" ht="14.15" hidden="1" customHeight="1">
      <c r="A62" s="85">
        <v>38481</v>
      </c>
      <c r="B62" s="28">
        <v>2005</v>
      </c>
      <c r="C62" s="24">
        <v>1238090.28</v>
      </c>
      <c r="D62" s="25">
        <v>2647038.0299999998</v>
      </c>
      <c r="E62" s="25">
        <v>2154357.88</v>
      </c>
      <c r="F62" s="25">
        <v>11660220.300000001</v>
      </c>
      <c r="G62" s="26">
        <v>17696351.579999998</v>
      </c>
      <c r="H62" s="25">
        <v>14406429.672858963</v>
      </c>
      <c r="I62" s="27">
        <v>3288999.0271410355</v>
      </c>
      <c r="J62" s="86">
        <f t="shared" si="8"/>
        <v>112203.83999999985</v>
      </c>
      <c r="K62" s="87">
        <f t="shared" si="7"/>
        <v>616276.67999999598</v>
      </c>
    </row>
    <row r="63" spans="1:12" ht="14.15" hidden="1" customHeight="1">
      <c r="A63" s="85">
        <v>38513</v>
      </c>
      <c r="B63" s="28">
        <v>2005</v>
      </c>
      <c r="C63" s="24">
        <v>1252798.6399999999</v>
      </c>
      <c r="D63" s="25">
        <v>2650275.1</v>
      </c>
      <c r="E63" s="25">
        <v>2183566.54</v>
      </c>
      <c r="F63" s="25">
        <v>11770496.800000001</v>
      </c>
      <c r="G63" s="26">
        <v>17857432.210000001</v>
      </c>
      <c r="H63" s="25">
        <v>14546421.898140302</v>
      </c>
      <c r="I63" s="27">
        <v>3310640.5618596962</v>
      </c>
      <c r="J63" s="86">
        <f t="shared" si="8"/>
        <v>161080.63000000268</v>
      </c>
      <c r="K63" s="87">
        <f t="shared" si="7"/>
        <v>735268.53000000864</v>
      </c>
    </row>
    <row r="64" spans="1:12" ht="14.15" hidden="1" customHeight="1">
      <c r="A64" s="85">
        <v>38545</v>
      </c>
      <c r="B64" s="28">
        <v>2005</v>
      </c>
      <c r="C64" s="24">
        <v>1262472.6000000001</v>
      </c>
      <c r="D64" s="25">
        <v>2653333.62</v>
      </c>
      <c r="E64" s="25">
        <v>2209479.19</v>
      </c>
      <c r="F64" s="25">
        <v>11878556.800000001</v>
      </c>
      <c r="G64" s="26">
        <v>18008562.820000004</v>
      </c>
      <c r="H64" s="25">
        <v>14676439.699350629</v>
      </c>
      <c r="I64" s="27">
        <v>3332259.4806493712</v>
      </c>
      <c r="J64" s="89">
        <f t="shared" si="8"/>
        <v>151130.61000000313</v>
      </c>
      <c r="K64" s="90">
        <f t="shared" si="7"/>
        <v>840556.51000000536</v>
      </c>
    </row>
    <row r="65" spans="1:12" ht="14.15" hidden="1" customHeight="1">
      <c r="A65" s="85">
        <v>38577</v>
      </c>
      <c r="B65" s="28">
        <v>2005</v>
      </c>
      <c r="C65" s="24">
        <v>1259610.1599999999</v>
      </c>
      <c r="D65" s="25">
        <v>2655652.4500000002</v>
      </c>
      <c r="E65" s="25">
        <v>2234264.48</v>
      </c>
      <c r="F65" s="25">
        <v>11966946</v>
      </c>
      <c r="G65" s="26">
        <v>18126752.809999991</v>
      </c>
      <c r="H65" s="25">
        <v>14776093.052985042</v>
      </c>
      <c r="I65" s="27">
        <v>3350924.9970149538</v>
      </c>
      <c r="J65" s="86">
        <f t="shared" si="8"/>
        <v>118189.98999998719</v>
      </c>
      <c r="K65" s="87">
        <f t="shared" si="7"/>
        <v>920834.70999999344</v>
      </c>
    </row>
    <row r="66" spans="1:12" ht="14.15" hidden="1" customHeight="1">
      <c r="A66" s="85">
        <v>38609</v>
      </c>
      <c r="B66" s="28">
        <v>2005</v>
      </c>
      <c r="C66" s="24">
        <v>1251444.8899999999</v>
      </c>
      <c r="D66" s="25">
        <v>2656397.54</v>
      </c>
      <c r="E66" s="25">
        <v>2256290.9500000002</v>
      </c>
      <c r="F66" s="25">
        <v>12038937.299999999</v>
      </c>
      <c r="G66" s="26">
        <v>18213712.249999996</v>
      </c>
      <c r="H66" s="25">
        <v>14847507.878822217</v>
      </c>
      <c r="I66" s="27">
        <v>3366732.041177778</v>
      </c>
      <c r="J66" s="86">
        <f t="shared" si="8"/>
        <v>86959.440000005066</v>
      </c>
      <c r="K66" s="87">
        <f t="shared" si="7"/>
        <v>961582.1099999994</v>
      </c>
    </row>
    <row r="67" spans="1:12" ht="14.15" hidden="1" customHeight="1">
      <c r="A67" s="85">
        <v>38641</v>
      </c>
      <c r="B67" s="28">
        <v>2005</v>
      </c>
      <c r="C67" s="24">
        <v>1246496.3999999999</v>
      </c>
      <c r="D67" s="25">
        <v>2654685.7400000002</v>
      </c>
      <c r="E67" s="25">
        <v>2276419.62</v>
      </c>
      <c r="F67" s="25">
        <v>12094758.5</v>
      </c>
      <c r="G67" s="26">
        <v>18283488.5</v>
      </c>
      <c r="H67" s="25">
        <v>14905416.475806681</v>
      </c>
      <c r="I67" s="27">
        <v>3379116.2341933222</v>
      </c>
      <c r="J67" s="86">
        <f t="shared" si="8"/>
        <v>69776.250000003725</v>
      </c>
      <c r="K67" s="87">
        <f t="shared" si="7"/>
        <v>983361.56000000238</v>
      </c>
    </row>
    <row r="68" spans="1:12" ht="14.15" hidden="1" customHeight="1">
      <c r="A68" s="85">
        <v>38673</v>
      </c>
      <c r="B68" s="28">
        <v>2005</v>
      </c>
      <c r="C68" s="24">
        <v>1243180.6499999999</v>
      </c>
      <c r="D68" s="25">
        <v>2651123.2999999998</v>
      </c>
      <c r="E68" s="25">
        <v>2291281.2400000002</v>
      </c>
      <c r="F68" s="25">
        <v>12134551.5</v>
      </c>
      <c r="G68" s="26">
        <v>18328142.780000001</v>
      </c>
      <c r="H68" s="25">
        <v>14940475.190657053</v>
      </c>
      <c r="I68" s="27">
        <v>3388980.8093429497</v>
      </c>
      <c r="J68" s="86">
        <f t="shared" si="8"/>
        <v>44654.280000001192</v>
      </c>
      <c r="K68" s="87">
        <f t="shared" si="7"/>
        <v>981433.44000000134</v>
      </c>
    </row>
    <row r="69" spans="1:12" ht="14.15" hidden="1" customHeight="1">
      <c r="A69" s="85">
        <v>38705</v>
      </c>
      <c r="B69" s="28">
        <v>2005</v>
      </c>
      <c r="C69" s="24">
        <v>1237997.2</v>
      </c>
      <c r="D69" s="25">
        <v>2647480.0099999998</v>
      </c>
      <c r="E69" s="25">
        <v>2301446.0699999998</v>
      </c>
      <c r="F69" s="25">
        <v>12171719.9</v>
      </c>
      <c r="G69" s="26">
        <v>18362246.949999999</v>
      </c>
      <c r="H69" s="25">
        <v>14967567.550446734</v>
      </c>
      <c r="I69" s="27">
        <v>3396238.7895532642</v>
      </c>
      <c r="J69" s="86">
        <f t="shared" si="8"/>
        <v>34104.169999998063</v>
      </c>
      <c r="K69" s="87">
        <f t="shared" si="7"/>
        <v>971785.90000000224</v>
      </c>
      <c r="L69" s="92"/>
    </row>
    <row r="70" spans="1:12" ht="14.15" hidden="1" customHeight="1">
      <c r="A70" s="91">
        <v>2006</v>
      </c>
      <c r="B70" s="28">
        <v>2006</v>
      </c>
      <c r="C70" s="24"/>
      <c r="D70" s="25"/>
      <c r="E70" s="25"/>
      <c r="F70" s="25"/>
      <c r="G70" s="26"/>
      <c r="H70" s="25"/>
      <c r="I70" s="27"/>
      <c r="J70" s="86"/>
      <c r="K70" s="87"/>
    </row>
    <row r="71" spans="1:12" ht="14.15" hidden="1" customHeight="1">
      <c r="A71" s="85">
        <v>38718</v>
      </c>
      <c r="B71" s="28">
        <v>2006</v>
      </c>
      <c r="C71" s="24">
        <v>1230373.32</v>
      </c>
      <c r="D71" s="25">
        <v>2643385.2400000002</v>
      </c>
      <c r="E71" s="25">
        <v>2312591.06</v>
      </c>
      <c r="F71" s="25">
        <v>12204930.6</v>
      </c>
      <c r="G71" s="26">
        <v>18394839.34</v>
      </c>
      <c r="H71" s="25">
        <v>14995265.229796208</v>
      </c>
      <c r="I71" s="27">
        <v>3401109.4902037918</v>
      </c>
      <c r="J71" s="86">
        <f>G71-G69</f>
        <v>32592.390000000596</v>
      </c>
      <c r="K71" s="87">
        <f>G71-G58</f>
        <v>961175.94000000134</v>
      </c>
    </row>
    <row r="72" spans="1:12" ht="14.15" hidden="1" customHeight="1">
      <c r="A72" s="85">
        <v>38750</v>
      </c>
      <c r="B72" s="28">
        <v>2006</v>
      </c>
      <c r="C72" s="24">
        <v>1225063.96</v>
      </c>
      <c r="D72" s="25">
        <v>2641207.79</v>
      </c>
      <c r="E72" s="25">
        <v>2326672.87</v>
      </c>
      <c r="F72" s="25">
        <v>12241346.199999999</v>
      </c>
      <c r="G72" s="26">
        <v>18437411.149999999</v>
      </c>
      <c r="H72" s="25">
        <v>15032032.919393927</v>
      </c>
      <c r="I72" s="27">
        <v>3406311.960606073</v>
      </c>
      <c r="J72" s="86">
        <f>G72-G71</f>
        <v>42571.809999998659</v>
      </c>
      <c r="K72" s="87">
        <f t="shared" ref="K72:K82" si="9">G72-G59</f>
        <v>966351</v>
      </c>
    </row>
    <row r="73" spans="1:12" ht="14.15" hidden="1" customHeight="1">
      <c r="A73" s="85">
        <v>38782</v>
      </c>
      <c r="B73" s="28">
        <v>2006</v>
      </c>
      <c r="C73" s="24">
        <v>1220707.07</v>
      </c>
      <c r="D73" s="25">
        <v>2643289.67</v>
      </c>
      <c r="E73" s="25">
        <v>2340488</v>
      </c>
      <c r="F73" s="25">
        <v>12283772.800000001</v>
      </c>
      <c r="G73" s="26">
        <v>18487163.479999997</v>
      </c>
      <c r="H73" s="25">
        <v>15077598.970967544</v>
      </c>
      <c r="I73" s="27">
        <v>3409745.2490324541</v>
      </c>
      <c r="J73" s="86">
        <f t="shared" ref="J73:J82" si="10">G73-G72</f>
        <v>49752.329999998212</v>
      </c>
      <c r="K73" s="87">
        <f t="shared" si="9"/>
        <v>978753.75999999791</v>
      </c>
    </row>
    <row r="74" spans="1:12" ht="14.15" customHeight="1">
      <c r="A74" s="85">
        <v>38814</v>
      </c>
      <c r="B74" s="28">
        <v>2006</v>
      </c>
      <c r="C74" s="24">
        <v>1217579.49</v>
      </c>
      <c r="D74" s="25">
        <v>2647120.5699999998</v>
      </c>
      <c r="E74" s="25">
        <v>2355215.4700000002</v>
      </c>
      <c r="F74" s="25">
        <v>12332801.5</v>
      </c>
      <c r="G74" s="26">
        <v>18546720.709999997</v>
      </c>
      <c r="H74" s="25">
        <v>15131533.34029565</v>
      </c>
      <c r="I74" s="27">
        <v>3414989.5197043484</v>
      </c>
      <c r="J74" s="86">
        <f t="shared" si="10"/>
        <v>59557.230000000447</v>
      </c>
      <c r="K74" s="87">
        <f t="shared" si="9"/>
        <v>962572.96999999881</v>
      </c>
    </row>
    <row r="75" spans="1:12" ht="14.15" hidden="1" customHeight="1">
      <c r="A75" s="85">
        <v>38846</v>
      </c>
      <c r="B75" s="28">
        <v>2006</v>
      </c>
      <c r="C75" s="24">
        <v>1212560.2</v>
      </c>
      <c r="D75" s="25">
        <v>2648519.91</v>
      </c>
      <c r="E75" s="25">
        <v>2369184.31</v>
      </c>
      <c r="F75" s="25">
        <v>12377256.9</v>
      </c>
      <c r="G75" s="26">
        <v>18601500.449999999</v>
      </c>
      <c r="H75" s="25">
        <v>15180453.949999999</v>
      </c>
      <c r="I75" s="27">
        <v>3420716.8399999971</v>
      </c>
      <c r="J75" s="86">
        <f t="shared" si="10"/>
        <v>54779.740000002086</v>
      </c>
      <c r="K75" s="87">
        <f t="shared" si="9"/>
        <v>905148.87000000104</v>
      </c>
    </row>
    <row r="76" spans="1:12" ht="14.15" hidden="1" customHeight="1">
      <c r="A76" s="85">
        <v>38878</v>
      </c>
      <c r="B76" s="28">
        <v>2006</v>
      </c>
      <c r="C76" s="24">
        <v>1206961.24</v>
      </c>
      <c r="D76" s="25">
        <v>2649424.3199999998</v>
      </c>
      <c r="E76" s="25">
        <v>2382391.61</v>
      </c>
      <c r="F76" s="25">
        <v>12420967.5</v>
      </c>
      <c r="G76" s="26">
        <v>18656937.549999993</v>
      </c>
      <c r="H76" s="25">
        <v>15232096.721581182</v>
      </c>
      <c r="I76" s="27">
        <v>3424371.088418812</v>
      </c>
      <c r="J76" s="86">
        <f t="shared" si="10"/>
        <v>55437.09999999404</v>
      </c>
      <c r="K76" s="87">
        <f t="shared" si="9"/>
        <v>799505.3399999924</v>
      </c>
    </row>
    <row r="77" spans="1:12" ht="14.15" hidden="1" customHeight="1">
      <c r="A77" s="85">
        <v>38910</v>
      </c>
      <c r="B77" s="28">
        <v>2006</v>
      </c>
      <c r="C77" s="24">
        <v>1200102.3</v>
      </c>
      <c r="D77" s="25">
        <v>2651114.2400000002</v>
      </c>
      <c r="E77" s="25">
        <v>2394333.0299999998</v>
      </c>
      <c r="F77" s="25">
        <v>12461755.800000001</v>
      </c>
      <c r="G77" s="26">
        <v>18707705.800000004</v>
      </c>
      <c r="H77" s="25">
        <v>15279882.980896775</v>
      </c>
      <c r="I77" s="27">
        <v>3426830.4591032257</v>
      </c>
      <c r="J77" s="89">
        <f t="shared" si="10"/>
        <v>50768.250000011176</v>
      </c>
      <c r="K77" s="90">
        <f t="shared" si="9"/>
        <v>699142.98000000045</v>
      </c>
    </row>
    <row r="78" spans="1:12" ht="14.15" hidden="1" customHeight="1">
      <c r="A78" s="85">
        <v>38942</v>
      </c>
      <c r="B78" s="28">
        <v>2006</v>
      </c>
      <c r="C78" s="24">
        <v>1197772.02</v>
      </c>
      <c r="D78" s="25">
        <v>2651609.9</v>
      </c>
      <c r="E78" s="25">
        <v>2402960.0099999998</v>
      </c>
      <c r="F78" s="25">
        <v>12497116.700000001</v>
      </c>
      <c r="G78" s="26">
        <v>18748902.479999993</v>
      </c>
      <c r="H78" s="25">
        <v>15319166.390901707</v>
      </c>
      <c r="I78" s="27">
        <v>3428520.4590982874</v>
      </c>
      <c r="J78" s="86">
        <f t="shared" si="10"/>
        <v>41196.679999988526</v>
      </c>
      <c r="K78" s="87">
        <f t="shared" si="9"/>
        <v>622149.67000000179</v>
      </c>
    </row>
    <row r="79" spans="1:12" ht="14.15" hidden="1" customHeight="1">
      <c r="A79" s="85">
        <v>38974</v>
      </c>
      <c r="B79" s="28">
        <v>2006</v>
      </c>
      <c r="C79" s="24">
        <v>1197463.71</v>
      </c>
      <c r="D79" s="25">
        <v>2652241.6800000002</v>
      </c>
      <c r="E79" s="25">
        <v>2417594.35</v>
      </c>
      <c r="F79" s="25">
        <v>12534689.300000001</v>
      </c>
      <c r="G79" s="26">
        <v>18806283.439999994</v>
      </c>
      <c r="H79" s="25">
        <v>15373552.110000001</v>
      </c>
      <c r="I79" s="27">
        <v>3431949.0899999952</v>
      </c>
      <c r="J79" s="86">
        <f t="shared" si="10"/>
        <v>57380.960000000894</v>
      </c>
      <c r="K79" s="87">
        <f t="shared" si="9"/>
        <v>592571.18999999762</v>
      </c>
    </row>
    <row r="80" spans="1:12" ht="14.15" hidden="1" customHeight="1">
      <c r="A80" s="85">
        <v>39006</v>
      </c>
      <c r="B80" s="28">
        <v>2006</v>
      </c>
      <c r="C80" s="24">
        <v>1193412.02</v>
      </c>
      <c r="D80" s="25">
        <v>2653332.42</v>
      </c>
      <c r="E80" s="25">
        <v>2431436.16</v>
      </c>
      <c r="F80" s="25">
        <v>12573308.300000001</v>
      </c>
      <c r="G80" s="26">
        <v>18857500.380000003</v>
      </c>
      <c r="H80" s="25">
        <v>15421730.98076787</v>
      </c>
      <c r="I80" s="27">
        <v>3435862.1592321312</v>
      </c>
      <c r="J80" s="86">
        <f t="shared" si="10"/>
        <v>51216.940000008792</v>
      </c>
      <c r="K80" s="87">
        <f t="shared" si="9"/>
        <v>574011.88000000268</v>
      </c>
    </row>
    <row r="81" spans="1:12" ht="14.15" hidden="1" customHeight="1">
      <c r="A81" s="85">
        <v>39038</v>
      </c>
      <c r="B81" s="28">
        <v>2006</v>
      </c>
      <c r="C81" s="24">
        <v>1193506.6499999999</v>
      </c>
      <c r="D81" s="25">
        <v>2656428.86</v>
      </c>
      <c r="E81" s="25">
        <v>2443882.11</v>
      </c>
      <c r="F81" s="25">
        <v>12611903.800000001</v>
      </c>
      <c r="G81" s="26">
        <v>18914683.180000003</v>
      </c>
      <c r="H81" s="25">
        <v>15476083.67077305</v>
      </c>
      <c r="I81" s="27">
        <v>3439403.3592269518</v>
      </c>
      <c r="J81" s="86">
        <f t="shared" si="10"/>
        <v>57182.800000000745</v>
      </c>
      <c r="K81" s="87">
        <f t="shared" si="9"/>
        <v>586540.40000000224</v>
      </c>
    </row>
    <row r="82" spans="1:12" ht="14.15" hidden="1" customHeight="1">
      <c r="A82" s="85">
        <v>39070</v>
      </c>
      <c r="B82" s="28">
        <v>2006</v>
      </c>
      <c r="C82" s="24">
        <v>1196888.97</v>
      </c>
      <c r="D82" s="25">
        <v>2658899.11</v>
      </c>
      <c r="E82" s="25">
        <v>2455822.2200000002</v>
      </c>
      <c r="F82" s="25">
        <v>12644846</v>
      </c>
      <c r="G82" s="26">
        <v>18958121.929999996</v>
      </c>
      <c r="H82" s="25">
        <v>15516105.880785704</v>
      </c>
      <c r="I82" s="27">
        <v>3443008.6892142957</v>
      </c>
      <c r="J82" s="86">
        <f t="shared" si="10"/>
        <v>43438.749999992549</v>
      </c>
      <c r="K82" s="87">
        <f t="shared" si="9"/>
        <v>595874.97999999672</v>
      </c>
      <c r="L82" s="92"/>
    </row>
    <row r="83" spans="1:12" ht="14.15" hidden="1" customHeight="1">
      <c r="A83" s="91">
        <v>2007</v>
      </c>
      <c r="B83" s="28">
        <v>2007</v>
      </c>
      <c r="C83" s="24"/>
      <c r="D83" s="25"/>
      <c r="E83" s="25"/>
      <c r="F83" s="25"/>
      <c r="G83" s="26"/>
      <c r="H83" s="25"/>
      <c r="I83" s="27"/>
      <c r="J83" s="86"/>
      <c r="K83" s="87"/>
    </row>
    <row r="84" spans="1:12" ht="14.15" hidden="1" customHeight="1">
      <c r="A84" s="85">
        <v>39083</v>
      </c>
      <c r="B84" s="28">
        <v>2007</v>
      </c>
      <c r="C84" s="24">
        <v>1197677.69</v>
      </c>
      <c r="D84" s="25">
        <v>2663080.91</v>
      </c>
      <c r="E84" s="25">
        <v>2471257.9500000002</v>
      </c>
      <c r="F84" s="25">
        <v>12671486.300000001</v>
      </c>
      <c r="G84" s="26">
        <v>19001770.799999993</v>
      </c>
      <c r="H84" s="25">
        <v>15555490.48</v>
      </c>
      <c r="I84" s="27">
        <v>3447460.7399999956</v>
      </c>
      <c r="J84" s="86">
        <f>G84-G82</f>
        <v>43648.869999997318</v>
      </c>
      <c r="K84" s="87">
        <f>G84-G71</f>
        <v>606931.45999999344</v>
      </c>
    </row>
    <row r="85" spans="1:12" ht="14.15" hidden="1" customHeight="1">
      <c r="A85" s="85">
        <v>39115</v>
      </c>
      <c r="B85" s="28">
        <v>2007</v>
      </c>
      <c r="C85" s="24">
        <v>1199514.8999999999</v>
      </c>
      <c r="D85" s="25">
        <v>2690631.43</v>
      </c>
      <c r="E85" s="25">
        <v>2459558.89</v>
      </c>
      <c r="F85" s="25">
        <v>12705801.799999999</v>
      </c>
      <c r="G85" s="26">
        <v>19055167.399999999</v>
      </c>
      <c r="H85" s="25">
        <v>15602024.5</v>
      </c>
      <c r="I85" s="27">
        <v>3454108.379999998</v>
      </c>
      <c r="J85" s="86">
        <f>G85-G84</f>
        <v>53396.600000005215</v>
      </c>
      <c r="K85" s="87">
        <f t="shared" ref="K85:K95" si="11">G85-G72</f>
        <v>617756.25</v>
      </c>
    </row>
    <row r="86" spans="1:12" ht="14.15" hidden="1" customHeight="1">
      <c r="A86" s="85">
        <v>39147</v>
      </c>
      <c r="B86" s="28">
        <v>2007</v>
      </c>
      <c r="C86" s="24">
        <v>1197946.52</v>
      </c>
      <c r="D86" s="25">
        <v>2705235.11</v>
      </c>
      <c r="E86" s="25">
        <v>2467056.66</v>
      </c>
      <c r="F86" s="25">
        <v>12740554.5</v>
      </c>
      <c r="G86" s="26">
        <v>19111197.209999993</v>
      </c>
      <c r="H86" s="25">
        <v>15651497.879998246</v>
      </c>
      <c r="I86" s="27">
        <v>3460067.0200017495</v>
      </c>
      <c r="J86" s="86">
        <f t="shared" ref="J86:J95" si="12">G86-G85</f>
        <v>56029.809999994934</v>
      </c>
      <c r="K86" s="87">
        <f t="shared" si="11"/>
        <v>624033.72999999672</v>
      </c>
    </row>
    <row r="87" spans="1:12" ht="14.15" customHeight="1">
      <c r="A87" s="85">
        <v>39179</v>
      </c>
      <c r="B87" s="28">
        <v>2007</v>
      </c>
      <c r="C87" s="24">
        <v>1195950.6100000001</v>
      </c>
      <c r="D87" s="25">
        <v>2711575.48</v>
      </c>
      <c r="E87" s="25">
        <v>2472631.9300000002</v>
      </c>
      <c r="F87" s="25">
        <v>12776529.800000001</v>
      </c>
      <c r="G87" s="26">
        <v>19146907.069999993</v>
      </c>
      <c r="H87" s="25">
        <v>15679751.179998241</v>
      </c>
      <c r="I87" s="27">
        <v>3466727.3500017524</v>
      </c>
      <c r="J87" s="86">
        <f t="shared" si="12"/>
        <v>35709.859999999404</v>
      </c>
      <c r="K87" s="87">
        <f t="shared" si="11"/>
        <v>600186.35999999568</v>
      </c>
    </row>
    <row r="88" spans="1:12" ht="14.15" hidden="1" customHeight="1">
      <c r="A88" s="85">
        <v>39211</v>
      </c>
      <c r="B88" s="28">
        <v>2007</v>
      </c>
      <c r="C88" s="24">
        <v>1194161.8799999999</v>
      </c>
      <c r="D88" s="25">
        <v>2717182.49</v>
      </c>
      <c r="E88" s="25">
        <v>2475423.89</v>
      </c>
      <c r="F88" s="25">
        <v>12814018.1</v>
      </c>
      <c r="G88" s="26">
        <v>19194992.979999993</v>
      </c>
      <c r="H88" s="25">
        <v>15720067.08</v>
      </c>
      <c r="I88" s="27">
        <v>3473464.309999994</v>
      </c>
      <c r="J88" s="86">
        <f t="shared" si="12"/>
        <v>48085.910000000149</v>
      </c>
      <c r="K88" s="87">
        <f t="shared" si="11"/>
        <v>593492.52999999374</v>
      </c>
    </row>
    <row r="89" spans="1:12" ht="14.15" hidden="1" customHeight="1">
      <c r="A89" s="85">
        <v>39243</v>
      </c>
      <c r="B89" s="28">
        <v>2007</v>
      </c>
      <c r="C89" s="24">
        <v>1191940.8799999999</v>
      </c>
      <c r="D89" s="25">
        <v>2719979.92</v>
      </c>
      <c r="E89" s="25">
        <v>2477242.08</v>
      </c>
      <c r="F89" s="25">
        <v>12847728.4</v>
      </c>
      <c r="G89" s="26">
        <v>19236340.260000002</v>
      </c>
      <c r="H89" s="25">
        <v>15753619.890000001</v>
      </c>
      <c r="I89" s="27">
        <v>3480177.97</v>
      </c>
      <c r="J89" s="86">
        <f t="shared" si="12"/>
        <v>41347.280000008643</v>
      </c>
      <c r="K89" s="87">
        <f t="shared" si="11"/>
        <v>579402.71000000834</v>
      </c>
    </row>
    <row r="90" spans="1:12" ht="14.15" hidden="1" customHeight="1">
      <c r="A90" s="85">
        <v>39275</v>
      </c>
      <c r="B90" s="28">
        <v>2007</v>
      </c>
      <c r="C90" s="24">
        <v>1190806.56</v>
      </c>
      <c r="D90" s="25">
        <v>2720152.74</v>
      </c>
      <c r="E90" s="25">
        <v>2474061.06</v>
      </c>
      <c r="F90" s="25">
        <v>12877867.800000001</v>
      </c>
      <c r="G90" s="26">
        <v>19265155.389999993</v>
      </c>
      <c r="H90" s="25">
        <v>15774222.800000001</v>
      </c>
      <c r="I90" s="27">
        <v>3486953.9999999963</v>
      </c>
      <c r="J90" s="89">
        <f t="shared" si="12"/>
        <v>28815.129999991506</v>
      </c>
      <c r="K90" s="90">
        <f t="shared" si="11"/>
        <v>557449.58999998868</v>
      </c>
    </row>
    <row r="91" spans="1:12" ht="14.15" hidden="1" customHeight="1">
      <c r="A91" s="85">
        <v>39307</v>
      </c>
      <c r="B91" s="28">
        <v>2007</v>
      </c>
      <c r="C91" s="24">
        <v>1190819.78</v>
      </c>
      <c r="D91" s="25">
        <v>2720456.04</v>
      </c>
      <c r="E91" s="25">
        <v>2469715.9700000002</v>
      </c>
      <c r="F91" s="25">
        <v>12909797.800000001</v>
      </c>
      <c r="G91" s="26">
        <v>19294712.789999995</v>
      </c>
      <c r="H91" s="25">
        <v>15800075.180000002</v>
      </c>
      <c r="I91" s="27">
        <v>3492631.8599999938</v>
      </c>
      <c r="J91" s="86">
        <f t="shared" si="12"/>
        <v>29557.400000002235</v>
      </c>
      <c r="K91" s="87">
        <f t="shared" si="11"/>
        <v>545810.31000000238</v>
      </c>
    </row>
    <row r="92" spans="1:12" ht="14.15" hidden="1" customHeight="1">
      <c r="A92" s="85">
        <v>39339</v>
      </c>
      <c r="B92" s="28">
        <v>2007</v>
      </c>
      <c r="C92" s="24">
        <v>1190682.04</v>
      </c>
      <c r="D92" s="25">
        <v>2722347.62</v>
      </c>
      <c r="E92" s="25">
        <v>2471352.5</v>
      </c>
      <c r="F92" s="25">
        <v>12944728.800000001</v>
      </c>
      <c r="G92" s="26">
        <v>19331904.200000003</v>
      </c>
      <c r="H92" s="25">
        <v>15831256.6</v>
      </c>
      <c r="I92" s="27">
        <v>3499730.4300000016</v>
      </c>
      <c r="J92" s="86">
        <f t="shared" si="12"/>
        <v>37191.4100000076</v>
      </c>
      <c r="K92" s="87">
        <f t="shared" si="11"/>
        <v>525620.76000000909</v>
      </c>
    </row>
    <row r="93" spans="1:12" ht="14.15" hidden="1" customHeight="1">
      <c r="A93" s="85">
        <v>39371</v>
      </c>
      <c r="B93" s="28">
        <v>2007</v>
      </c>
      <c r="C93" s="24">
        <v>1188402.52</v>
      </c>
      <c r="D93" s="25">
        <v>2725298.33</v>
      </c>
      <c r="E93" s="25">
        <v>2475183.5499999998</v>
      </c>
      <c r="F93" s="25">
        <v>12979341.399999999</v>
      </c>
      <c r="G93" s="26">
        <v>19368654.419999991</v>
      </c>
      <c r="H93" s="25">
        <v>15863445.579998037</v>
      </c>
      <c r="I93" s="27">
        <v>3507979.2800019542</v>
      </c>
      <c r="J93" s="86">
        <f t="shared" si="12"/>
        <v>36750.219999987632</v>
      </c>
      <c r="K93" s="87">
        <f t="shared" si="11"/>
        <v>511154.03999998793</v>
      </c>
    </row>
    <row r="94" spans="1:12" ht="14.15" hidden="1" customHeight="1">
      <c r="A94" s="85">
        <v>39403</v>
      </c>
      <c r="B94" s="28">
        <v>2007</v>
      </c>
      <c r="C94" s="24">
        <v>1186069.8600000001</v>
      </c>
      <c r="D94" s="25">
        <v>2726208.69</v>
      </c>
      <c r="E94" s="25">
        <v>2474101.33</v>
      </c>
      <c r="F94" s="25">
        <v>13010975.200000001</v>
      </c>
      <c r="G94" s="26">
        <v>19400003.780000001</v>
      </c>
      <c r="H94" s="25">
        <v>15889454.069997057</v>
      </c>
      <c r="I94" s="27">
        <v>3514644.7200029464</v>
      </c>
      <c r="J94" s="86">
        <f t="shared" si="12"/>
        <v>31349.36000001058</v>
      </c>
      <c r="K94" s="87">
        <f t="shared" si="11"/>
        <v>485320.59999999776</v>
      </c>
    </row>
    <row r="95" spans="1:12" ht="14.15" hidden="1" customHeight="1">
      <c r="A95" s="85">
        <v>39435</v>
      </c>
      <c r="B95" s="28">
        <v>2007</v>
      </c>
      <c r="C95" s="24">
        <v>1183667.8500000001</v>
      </c>
      <c r="D95" s="25">
        <v>2725212.14</v>
      </c>
      <c r="E95" s="25">
        <v>2463876.33</v>
      </c>
      <c r="F95" s="25">
        <v>13037907.4</v>
      </c>
      <c r="G95" s="26">
        <v>19411358.68</v>
      </c>
      <c r="H95" s="25">
        <v>15896491.579998039</v>
      </c>
      <c r="I95" s="27">
        <v>3518799.4400019627</v>
      </c>
      <c r="J95" s="86">
        <f t="shared" si="12"/>
        <v>11354.89999999851</v>
      </c>
      <c r="K95" s="87">
        <f t="shared" si="11"/>
        <v>453236.75000000373</v>
      </c>
      <c r="L95" s="92"/>
    </row>
    <row r="96" spans="1:12" ht="14.15" hidden="1" customHeight="1">
      <c r="A96" s="91">
        <v>2008</v>
      </c>
      <c r="B96" s="28">
        <v>2008</v>
      </c>
      <c r="C96" s="24"/>
      <c r="D96" s="25"/>
      <c r="E96" s="25"/>
      <c r="F96" s="25"/>
      <c r="G96" s="26"/>
      <c r="H96" s="25"/>
      <c r="I96" s="27"/>
      <c r="J96" s="86"/>
      <c r="K96" s="87"/>
    </row>
    <row r="97" spans="1:12" ht="14.15" hidden="1" customHeight="1">
      <c r="A97" s="85">
        <v>39448</v>
      </c>
      <c r="B97" s="28">
        <v>2008</v>
      </c>
      <c r="C97" s="24">
        <v>1196703.33</v>
      </c>
      <c r="D97" s="25">
        <v>2719967.47</v>
      </c>
      <c r="E97" s="25">
        <v>2444355.62</v>
      </c>
      <c r="F97" s="25">
        <v>13058766</v>
      </c>
      <c r="G97" s="26">
        <v>19407834.700000003</v>
      </c>
      <c r="H97" s="25">
        <v>15890665.579994116</v>
      </c>
      <c r="I97" s="27">
        <v>3520895.1000058842</v>
      </c>
      <c r="J97" s="86">
        <f>G97-G95</f>
        <v>-3523.9799999967217</v>
      </c>
      <c r="K97" s="87">
        <f>G97-G84</f>
        <v>406063.90000000969</v>
      </c>
    </row>
    <row r="98" spans="1:12" ht="14.15" hidden="1" customHeight="1">
      <c r="A98" s="85">
        <v>39480</v>
      </c>
      <c r="B98" s="28">
        <v>2008</v>
      </c>
      <c r="C98" s="24">
        <v>1198031.77</v>
      </c>
      <c r="D98" s="25">
        <v>2712732.77</v>
      </c>
      <c r="E98" s="25">
        <v>2415018.33</v>
      </c>
      <c r="F98" s="25">
        <v>13076074.199999999</v>
      </c>
      <c r="G98" s="26">
        <v>19396319.899999999</v>
      </c>
      <c r="H98" s="25">
        <v>15877779.279994117</v>
      </c>
      <c r="I98" s="27">
        <v>3521706.090005883</v>
      </c>
      <c r="J98" s="86">
        <f>G98-G97</f>
        <v>-11514.80000000447</v>
      </c>
      <c r="K98" s="87">
        <f t="shared" ref="K98:K108" si="13">G98-G85</f>
        <v>341152.5</v>
      </c>
    </row>
    <row r="99" spans="1:12" ht="14.15" hidden="1" customHeight="1">
      <c r="A99" s="85">
        <v>39512</v>
      </c>
      <c r="B99" s="28">
        <v>2008</v>
      </c>
      <c r="C99" s="24">
        <v>1200979.3799999999</v>
      </c>
      <c r="D99" s="25">
        <v>2705332.03</v>
      </c>
      <c r="E99" s="25">
        <v>2379859.1800000002</v>
      </c>
      <c r="F99" s="25">
        <v>13088770.5</v>
      </c>
      <c r="G99" s="26">
        <v>19368469.720000006</v>
      </c>
      <c r="H99" s="25">
        <v>15849489.890000001</v>
      </c>
      <c r="I99" s="27">
        <v>3521071.4500000058</v>
      </c>
      <c r="J99" s="86">
        <f t="shared" ref="J99:J108" si="14">G99-G98</f>
        <v>-27850.179999992251</v>
      </c>
      <c r="K99" s="87">
        <f t="shared" si="13"/>
        <v>257272.51000001281</v>
      </c>
    </row>
    <row r="100" spans="1:12" ht="14.15" customHeight="1">
      <c r="A100" s="85">
        <v>39544</v>
      </c>
      <c r="B100" s="28">
        <v>2008</v>
      </c>
      <c r="C100" s="24">
        <v>1200568.97</v>
      </c>
      <c r="D100" s="25">
        <v>2697318.24</v>
      </c>
      <c r="E100" s="25">
        <v>2342531.81</v>
      </c>
      <c r="F100" s="25">
        <v>13093213.9</v>
      </c>
      <c r="G100" s="26">
        <v>19337318.049999997</v>
      </c>
      <c r="H100" s="25">
        <v>15820365.59</v>
      </c>
      <c r="I100" s="27">
        <v>3516874.149999998</v>
      </c>
      <c r="J100" s="86">
        <f t="shared" si="14"/>
        <v>-31151.670000009239</v>
      </c>
      <c r="K100" s="87">
        <f t="shared" si="13"/>
        <v>190410.98000000417</v>
      </c>
    </row>
    <row r="101" spans="1:12" ht="14.15" hidden="1" customHeight="1">
      <c r="A101" s="85">
        <v>39576</v>
      </c>
      <c r="B101" s="28">
        <v>2008</v>
      </c>
      <c r="C101" s="24">
        <v>1203316.23</v>
      </c>
      <c r="D101" s="25">
        <v>2684992.32</v>
      </c>
      <c r="E101" s="25">
        <v>2300363.81</v>
      </c>
      <c r="F101" s="25">
        <v>13090405.9</v>
      </c>
      <c r="G101" s="26">
        <v>19283253.799999997</v>
      </c>
      <c r="H101" s="25">
        <v>15769979.710139066</v>
      </c>
      <c r="I101" s="27">
        <v>3510479.8698609304</v>
      </c>
      <c r="J101" s="86">
        <f t="shared" si="14"/>
        <v>-54064.25</v>
      </c>
      <c r="K101" s="87">
        <f t="shared" si="13"/>
        <v>88260.820000004023</v>
      </c>
    </row>
    <row r="102" spans="1:12" ht="14.15" hidden="1" customHeight="1">
      <c r="A102" s="85">
        <v>39608</v>
      </c>
      <c r="B102" s="28">
        <v>2008</v>
      </c>
      <c r="C102" s="24">
        <v>1202551.06</v>
      </c>
      <c r="D102" s="25">
        <v>2670191.5</v>
      </c>
      <c r="E102" s="25">
        <v>2253200.52</v>
      </c>
      <c r="F102" s="25">
        <v>13081172.5</v>
      </c>
      <c r="G102" s="26">
        <v>19210186.610000003</v>
      </c>
      <c r="H102" s="25">
        <v>15700868.110030603</v>
      </c>
      <c r="I102" s="27">
        <v>3503931.899969398</v>
      </c>
      <c r="J102" s="86">
        <f t="shared" si="14"/>
        <v>-73067.189999993891</v>
      </c>
      <c r="K102" s="87">
        <f t="shared" si="13"/>
        <v>-26153.64999999851</v>
      </c>
    </row>
    <row r="103" spans="1:12" ht="14.15" hidden="1" customHeight="1">
      <c r="A103" s="85">
        <v>39640</v>
      </c>
      <c r="B103" s="28">
        <v>2008</v>
      </c>
      <c r="C103" s="24">
        <v>1207709.1299999999</v>
      </c>
      <c r="D103" s="25">
        <v>2653425.5</v>
      </c>
      <c r="E103" s="25">
        <v>2204398.65</v>
      </c>
      <c r="F103" s="25">
        <v>13067764.800000001</v>
      </c>
      <c r="G103" s="26">
        <v>19135708.489999998</v>
      </c>
      <c r="H103" s="25">
        <v>15632075.399999999</v>
      </c>
      <c r="I103" s="27">
        <v>3495507.3599999994</v>
      </c>
      <c r="J103" s="89">
        <f t="shared" si="14"/>
        <v>-74478.120000004768</v>
      </c>
      <c r="K103" s="90">
        <f t="shared" si="13"/>
        <v>-129446.89999999478</v>
      </c>
    </row>
    <row r="104" spans="1:12" ht="14.15" hidden="1" customHeight="1">
      <c r="A104" s="85">
        <v>39672</v>
      </c>
      <c r="B104" s="28">
        <v>2008</v>
      </c>
      <c r="C104" s="24">
        <v>1209474.05</v>
      </c>
      <c r="D104" s="25">
        <v>2647921.85</v>
      </c>
      <c r="E104" s="25">
        <v>2168132.7000000002</v>
      </c>
      <c r="F104" s="25">
        <v>13083015.9</v>
      </c>
      <c r="G104" s="26">
        <v>19124115.449999999</v>
      </c>
      <c r="H104" s="25">
        <v>15635955.700000001</v>
      </c>
      <c r="I104" s="27">
        <v>3485391.4299999974</v>
      </c>
      <c r="J104" s="86">
        <f t="shared" si="14"/>
        <v>-11593.039999999106</v>
      </c>
      <c r="K104" s="87">
        <f t="shared" si="13"/>
        <v>-170597.33999999613</v>
      </c>
    </row>
    <row r="105" spans="1:12" ht="14.15" hidden="1" customHeight="1">
      <c r="A105" s="85">
        <v>39704</v>
      </c>
      <c r="B105" s="23">
        <v>2008</v>
      </c>
      <c r="C105" s="24">
        <v>1212575.97</v>
      </c>
      <c r="D105" s="25">
        <v>2629319.36</v>
      </c>
      <c r="E105" s="25">
        <v>2117234.29</v>
      </c>
      <c r="F105" s="25">
        <v>13072579.9</v>
      </c>
      <c r="G105" s="26">
        <v>19041178.619999994</v>
      </c>
      <c r="H105" s="25">
        <v>15559647.890000001</v>
      </c>
      <c r="I105" s="27">
        <v>3478479.3299999945</v>
      </c>
      <c r="J105" s="86">
        <f t="shared" si="14"/>
        <v>-82936.830000005662</v>
      </c>
      <c r="K105" s="87">
        <f t="shared" si="13"/>
        <v>-290725.58000000939</v>
      </c>
    </row>
    <row r="106" spans="1:12" ht="14.15" hidden="1" customHeight="1">
      <c r="A106" s="85">
        <v>39736</v>
      </c>
      <c r="B106" s="23">
        <v>2008</v>
      </c>
      <c r="C106" s="24">
        <v>1220067.75</v>
      </c>
      <c r="D106" s="25">
        <v>2602788.39</v>
      </c>
      <c r="E106" s="25">
        <v>2054577.56</v>
      </c>
      <c r="F106" s="25">
        <v>13023044.6</v>
      </c>
      <c r="G106" s="26">
        <v>18902655.719999999</v>
      </c>
      <c r="H106" s="25">
        <v>15442550.779997924</v>
      </c>
      <c r="I106" s="27">
        <v>3464874.570002073</v>
      </c>
      <c r="J106" s="86">
        <f t="shared" si="14"/>
        <v>-138522.89999999478</v>
      </c>
      <c r="K106" s="87">
        <f t="shared" si="13"/>
        <v>-465998.6999999918</v>
      </c>
    </row>
    <row r="107" spans="1:12" ht="14.15" hidden="1" customHeight="1">
      <c r="A107" s="85">
        <v>39768</v>
      </c>
      <c r="B107" s="23">
        <v>2008</v>
      </c>
      <c r="C107" s="44">
        <v>1219279.58</v>
      </c>
      <c r="D107" s="45">
        <v>2571787.9300000002</v>
      </c>
      <c r="E107" s="45">
        <v>1987979.27</v>
      </c>
      <c r="F107" s="45">
        <v>12964248.6</v>
      </c>
      <c r="G107" s="46">
        <v>18741278.349999998</v>
      </c>
      <c r="H107" s="45">
        <v>15298256.800000001</v>
      </c>
      <c r="I107" s="47">
        <v>3448629.6499999985</v>
      </c>
      <c r="J107" s="86">
        <f t="shared" si="14"/>
        <v>-161377.37000000104</v>
      </c>
      <c r="K107" s="87">
        <f t="shared" si="13"/>
        <v>-658725.43000000343</v>
      </c>
    </row>
    <row r="108" spans="1:12" ht="14.15" hidden="1" customHeight="1">
      <c r="A108" s="85">
        <v>39800</v>
      </c>
      <c r="B108" s="23">
        <v>2008</v>
      </c>
      <c r="C108" s="24">
        <v>1219568.1299999999</v>
      </c>
      <c r="D108" s="25">
        <v>2538457.38</v>
      </c>
      <c r="E108" s="25">
        <v>1920573.88</v>
      </c>
      <c r="F108" s="25">
        <v>12900472</v>
      </c>
      <c r="G108" s="26">
        <v>18580741.150000006</v>
      </c>
      <c r="H108" s="25">
        <v>15152907.87999155</v>
      </c>
      <c r="I108" s="27">
        <v>3431954.7800084571</v>
      </c>
      <c r="J108" s="86">
        <f t="shared" si="14"/>
        <v>-160537.1999999918</v>
      </c>
      <c r="K108" s="87">
        <f t="shared" si="13"/>
        <v>-830617.52999999374</v>
      </c>
      <c r="L108" s="92"/>
    </row>
    <row r="109" spans="1:12" ht="14.15" customHeight="1">
      <c r="B109" s="1396" t="s">
        <v>37</v>
      </c>
      <c r="C109" s="1397"/>
      <c r="D109" s="1397"/>
      <c r="E109" s="1397"/>
      <c r="F109" s="1397"/>
      <c r="G109" s="1397"/>
      <c r="H109" s="1397"/>
      <c r="I109" s="1398"/>
      <c r="J109" s="93"/>
      <c r="K109" s="94"/>
    </row>
    <row r="110" spans="1:12" ht="14.15" hidden="1" customHeight="1">
      <c r="B110" s="1399"/>
      <c r="C110" s="1400"/>
      <c r="D110" s="1400"/>
      <c r="E110" s="1400"/>
      <c r="F110" s="1400"/>
      <c r="G110" s="1400"/>
      <c r="H110" s="1400"/>
      <c r="I110" s="1401"/>
      <c r="J110" s="95"/>
      <c r="K110" s="94"/>
    </row>
    <row r="111" spans="1:12" ht="14.15" hidden="1" customHeight="1">
      <c r="A111" s="91">
        <v>2008</v>
      </c>
      <c r="B111" s="33">
        <v>2008</v>
      </c>
      <c r="C111" s="40"/>
      <c r="D111" s="41"/>
      <c r="E111" s="41"/>
      <c r="F111" s="41"/>
      <c r="G111" s="42"/>
      <c r="H111" s="41"/>
      <c r="I111" s="43"/>
      <c r="J111" s="95"/>
      <c r="K111" s="94"/>
    </row>
    <row r="112" spans="1:12" ht="14.15" hidden="1" customHeight="1">
      <c r="A112" s="85">
        <v>39448</v>
      </c>
      <c r="B112" s="23">
        <v>2008</v>
      </c>
      <c r="C112" s="24">
        <v>1139616.05</v>
      </c>
      <c r="D112" s="25">
        <v>2763366.53</v>
      </c>
      <c r="E112" s="25">
        <v>2585760.77</v>
      </c>
      <c r="F112" s="25">
        <v>12940714.4</v>
      </c>
      <c r="G112" s="26">
        <v>19429801.200000003</v>
      </c>
      <c r="H112" s="25">
        <v>15908744.200000001</v>
      </c>
      <c r="I112" s="27">
        <v>3521346.48</v>
      </c>
      <c r="J112" s="86">
        <f>G112-G95</f>
        <v>18442.520000003278</v>
      </c>
      <c r="K112" s="87">
        <f>G112-G84</f>
        <v>428030.40000000969</v>
      </c>
    </row>
    <row r="113" spans="1:15" ht="13.75" hidden="1" customHeight="1">
      <c r="A113" s="85">
        <v>39479</v>
      </c>
      <c r="B113" s="23">
        <v>2008</v>
      </c>
      <c r="C113" s="44">
        <v>1141604.5099999998</v>
      </c>
      <c r="D113" s="45">
        <v>2759612.3699999996</v>
      </c>
      <c r="E113" s="45">
        <v>2566603.73</v>
      </c>
      <c r="F113" s="45">
        <v>12969633</v>
      </c>
      <c r="G113" s="46">
        <v>19442308.800000001</v>
      </c>
      <c r="H113" s="45">
        <v>15916811.899999999</v>
      </c>
      <c r="I113" s="47">
        <v>3525506.07</v>
      </c>
      <c r="J113" s="86">
        <f>G113-G112</f>
        <v>12507.599999997765</v>
      </c>
      <c r="K113" s="87">
        <f>G113-G85</f>
        <v>387141.40000000224</v>
      </c>
      <c r="O113" s="48"/>
    </row>
    <row r="114" spans="1:15" ht="14.15" hidden="1" customHeight="1">
      <c r="A114" s="85">
        <v>39508</v>
      </c>
      <c r="B114" s="23">
        <v>2008</v>
      </c>
      <c r="C114" s="24">
        <v>1148897.25</v>
      </c>
      <c r="D114" s="25">
        <v>2753766.27</v>
      </c>
      <c r="E114" s="25">
        <v>2532252.75</v>
      </c>
      <c r="F114" s="25">
        <v>12989233.1</v>
      </c>
      <c r="G114" s="26">
        <v>19430139.400000002</v>
      </c>
      <c r="H114" s="25">
        <v>15903879.4</v>
      </c>
      <c r="I114" s="27">
        <v>3526050.32</v>
      </c>
      <c r="J114" s="86">
        <f t="shared" ref="J114:J123" si="15">G114-G113</f>
        <v>-12169.39999999851</v>
      </c>
      <c r="K114" s="87">
        <f t="shared" ref="K114:K123" si="16">G114-G86</f>
        <v>318942.19000000879</v>
      </c>
      <c r="O114" s="48"/>
    </row>
    <row r="115" spans="1:15" ht="14.15" customHeight="1">
      <c r="A115" s="85">
        <v>39539</v>
      </c>
      <c r="B115" s="23">
        <v>2008</v>
      </c>
      <c r="C115" s="44">
        <v>1152266.57</v>
      </c>
      <c r="D115" s="45">
        <v>2747516.06</v>
      </c>
      <c r="E115" s="45">
        <v>2488835.9099999997</v>
      </c>
      <c r="F115" s="45">
        <v>13000145</v>
      </c>
      <c r="G115" s="46">
        <v>19394756.700000003</v>
      </c>
      <c r="H115" s="45">
        <v>15873475.800000001</v>
      </c>
      <c r="I115" s="47">
        <v>3520628.54</v>
      </c>
      <c r="J115" s="86">
        <f t="shared" si="15"/>
        <v>-35382.699999999255</v>
      </c>
      <c r="K115" s="87">
        <f t="shared" si="16"/>
        <v>247849.63000001013</v>
      </c>
      <c r="O115" s="48"/>
    </row>
    <row r="116" spans="1:15" ht="14.15" hidden="1" customHeight="1">
      <c r="A116" s="85">
        <v>39569</v>
      </c>
      <c r="B116" s="23">
        <v>2008</v>
      </c>
      <c r="C116" s="24">
        <v>1153843.5</v>
      </c>
      <c r="D116" s="25">
        <v>2732647.64</v>
      </c>
      <c r="E116" s="25">
        <v>2434197.69</v>
      </c>
      <c r="F116" s="25">
        <v>12994274.889999999</v>
      </c>
      <c r="G116" s="26">
        <v>19317908.289999999</v>
      </c>
      <c r="H116" s="25">
        <v>15805255.189999999</v>
      </c>
      <c r="I116" s="27">
        <v>3512052.87</v>
      </c>
      <c r="J116" s="86">
        <f t="shared" si="15"/>
        <v>-76848.410000003874</v>
      </c>
      <c r="K116" s="87">
        <f t="shared" si="16"/>
        <v>122915.31000000611</v>
      </c>
      <c r="O116" s="48"/>
    </row>
    <row r="117" spans="1:15" ht="14.15" hidden="1" customHeight="1">
      <c r="A117" s="85">
        <v>39600</v>
      </c>
      <c r="B117" s="23">
        <v>2008</v>
      </c>
      <c r="C117" s="24">
        <v>1148009.3600000001</v>
      </c>
      <c r="D117" s="25">
        <v>2715817.97</v>
      </c>
      <c r="E117" s="25">
        <v>2372866.41</v>
      </c>
      <c r="F117" s="25">
        <v>12981956.610000001</v>
      </c>
      <c r="G117" s="26">
        <v>19220984.309999999</v>
      </c>
      <c r="H117" s="25">
        <v>15716784.310000001</v>
      </c>
      <c r="I117" s="27">
        <v>3503989.48</v>
      </c>
      <c r="J117" s="86">
        <f t="shared" si="15"/>
        <v>-96923.980000000447</v>
      </c>
      <c r="K117" s="87">
        <f t="shared" si="16"/>
        <v>-15355.95000000298</v>
      </c>
      <c r="O117" s="48"/>
    </row>
    <row r="118" spans="1:15" ht="14.15" hidden="1" customHeight="1">
      <c r="A118" s="85">
        <v>39630</v>
      </c>
      <c r="B118" s="23">
        <v>2008</v>
      </c>
      <c r="C118" s="24">
        <v>1152325.07</v>
      </c>
      <c r="D118" s="25">
        <v>2700860.17</v>
      </c>
      <c r="E118" s="25">
        <v>2319249.91</v>
      </c>
      <c r="F118" s="25">
        <v>12969760.890000001</v>
      </c>
      <c r="G118" s="26">
        <v>19144714.190000001</v>
      </c>
      <c r="H118" s="25">
        <v>15648783.389999999</v>
      </c>
      <c r="I118" s="27">
        <v>3495154.83</v>
      </c>
      <c r="J118" s="89">
        <f t="shared" si="15"/>
        <v>-76270.119999997318</v>
      </c>
      <c r="K118" s="90">
        <f t="shared" si="16"/>
        <v>-120441.1999999918</v>
      </c>
      <c r="O118" s="48"/>
    </row>
    <row r="119" spans="1:15" ht="14.15" hidden="1" customHeight="1">
      <c r="A119" s="85">
        <v>39661</v>
      </c>
      <c r="B119" s="23">
        <v>2008</v>
      </c>
      <c r="C119" s="24">
        <v>1155373.4400000002</v>
      </c>
      <c r="D119" s="25">
        <v>2688335.5</v>
      </c>
      <c r="E119" s="25">
        <v>2268091.88</v>
      </c>
      <c r="F119" s="25">
        <v>12954183.199999999</v>
      </c>
      <c r="G119" s="26">
        <v>19067401</v>
      </c>
      <c r="H119" s="25">
        <v>15581240.1</v>
      </c>
      <c r="I119" s="27">
        <v>3485886.73</v>
      </c>
      <c r="J119" s="86">
        <f t="shared" si="15"/>
        <v>-77313.190000001341</v>
      </c>
      <c r="K119" s="87">
        <f t="shared" si="16"/>
        <v>-227311.78999999538</v>
      </c>
      <c r="O119" s="48"/>
    </row>
    <row r="120" spans="1:15" ht="14.15" hidden="1" customHeight="1">
      <c r="A120" s="85">
        <v>39692</v>
      </c>
      <c r="B120" s="23">
        <v>2008</v>
      </c>
      <c r="C120" s="24">
        <v>1153262.8</v>
      </c>
      <c r="D120" s="25">
        <v>2668679.65</v>
      </c>
      <c r="E120" s="25">
        <v>2216239.75</v>
      </c>
      <c r="F120" s="25">
        <v>12936418.369999999</v>
      </c>
      <c r="G120" s="26">
        <v>18979101.869999997</v>
      </c>
      <c r="H120" s="25">
        <v>15503219.469999999</v>
      </c>
      <c r="I120" s="27">
        <v>3475378.5</v>
      </c>
      <c r="J120" s="86">
        <f t="shared" si="15"/>
        <v>-88299.130000002682</v>
      </c>
      <c r="K120" s="87">
        <f t="shared" si="16"/>
        <v>-352802.33000000566</v>
      </c>
      <c r="O120" s="48"/>
    </row>
    <row r="121" spans="1:15" ht="14.15" hidden="1" customHeight="1">
      <c r="A121" s="85">
        <v>39722</v>
      </c>
      <c r="B121" s="23">
        <v>2008</v>
      </c>
      <c r="C121" s="24">
        <v>1166942.0900000001</v>
      </c>
      <c r="D121" s="25">
        <v>2640754.02</v>
      </c>
      <c r="E121" s="25">
        <v>2152852.27</v>
      </c>
      <c r="F121" s="25">
        <v>12894979.300000001</v>
      </c>
      <c r="G121" s="26">
        <v>18859906.900000002</v>
      </c>
      <c r="H121" s="25">
        <v>15398617.200000001</v>
      </c>
      <c r="I121" s="27">
        <v>3460810.3000000003</v>
      </c>
      <c r="J121" s="86">
        <f t="shared" si="15"/>
        <v>-119194.96999999508</v>
      </c>
      <c r="K121" s="87">
        <f t="shared" si="16"/>
        <v>-508747.51999998838</v>
      </c>
      <c r="O121" s="48"/>
    </row>
    <row r="122" spans="1:15" ht="14.15" hidden="1" customHeight="1">
      <c r="A122" s="85">
        <v>39753</v>
      </c>
      <c r="B122" s="23">
        <v>2008</v>
      </c>
      <c r="C122" s="24">
        <v>1165816.95</v>
      </c>
      <c r="D122" s="25">
        <v>2607562.77</v>
      </c>
      <c r="E122" s="25">
        <v>2087826.38</v>
      </c>
      <c r="F122" s="25">
        <v>12839248.549999999</v>
      </c>
      <c r="G122" s="26">
        <v>18704147.949999999</v>
      </c>
      <c r="H122" s="25">
        <v>15259591.65</v>
      </c>
      <c r="I122" s="27">
        <v>3444691.9</v>
      </c>
      <c r="J122" s="86">
        <f t="shared" si="15"/>
        <v>-155758.95000000298</v>
      </c>
      <c r="K122" s="87">
        <f t="shared" si="16"/>
        <v>-695855.83000000194</v>
      </c>
      <c r="O122" s="48"/>
    </row>
    <row r="123" spans="1:15" ht="14.15" hidden="1" customHeight="1">
      <c r="A123" s="85">
        <v>39783</v>
      </c>
      <c r="B123" s="23">
        <v>2008</v>
      </c>
      <c r="C123" s="24">
        <v>1160558.6299999999</v>
      </c>
      <c r="D123" s="25">
        <v>2576526.38</v>
      </c>
      <c r="E123" s="25">
        <v>2030655.24</v>
      </c>
      <c r="F123" s="25">
        <v>12786103.610000001</v>
      </c>
      <c r="G123" s="26">
        <v>18551304.309999999</v>
      </c>
      <c r="H123" s="25">
        <v>15124179.210000001</v>
      </c>
      <c r="I123" s="27">
        <v>3427767.07</v>
      </c>
      <c r="J123" s="86">
        <f t="shared" si="15"/>
        <v>-152843.6400000006</v>
      </c>
      <c r="K123" s="87">
        <f t="shared" si="16"/>
        <v>-860054.37000000104</v>
      </c>
      <c r="L123" s="92"/>
      <c r="O123" s="48"/>
    </row>
    <row r="124" spans="1:15" ht="14.15" hidden="1" customHeight="1">
      <c r="A124" s="91">
        <v>2009</v>
      </c>
      <c r="B124" s="23">
        <v>2009</v>
      </c>
      <c r="C124" s="24"/>
      <c r="D124" s="25"/>
      <c r="E124" s="25"/>
      <c r="F124" s="25"/>
      <c r="G124" s="26"/>
      <c r="H124" s="25"/>
      <c r="I124" s="27"/>
      <c r="J124" s="86"/>
      <c r="K124" s="96"/>
      <c r="O124" s="48"/>
    </row>
    <row r="125" spans="1:15" ht="14.15" hidden="1" customHeight="1">
      <c r="A125" s="85">
        <v>39814</v>
      </c>
      <c r="B125" s="23">
        <v>2009</v>
      </c>
      <c r="C125" s="24">
        <v>1164694.07</v>
      </c>
      <c r="D125" s="25">
        <v>2538973.64</v>
      </c>
      <c r="E125" s="25">
        <v>1973581.59</v>
      </c>
      <c r="F125" s="25">
        <v>12747367</v>
      </c>
      <c r="G125" s="26">
        <v>18424150.800000001</v>
      </c>
      <c r="H125" s="25">
        <v>15016759.699999999</v>
      </c>
      <c r="I125" s="27">
        <v>3407642.35</v>
      </c>
      <c r="J125" s="86">
        <f>G125-G123</f>
        <v>-127153.50999999791</v>
      </c>
      <c r="K125" s="87">
        <f>G125-G112</f>
        <v>-1005650.4000000022</v>
      </c>
      <c r="O125" s="48"/>
    </row>
    <row r="126" spans="1:15" ht="14.15" hidden="1" customHeight="1">
      <c r="A126" s="85">
        <v>39846</v>
      </c>
      <c r="B126" s="23">
        <v>2009</v>
      </c>
      <c r="C126" s="24">
        <v>1174807.6100000001</v>
      </c>
      <c r="D126" s="25">
        <v>2502886.38</v>
      </c>
      <c r="E126" s="25">
        <v>1923188.3900000001</v>
      </c>
      <c r="F126" s="25">
        <v>12703403.9</v>
      </c>
      <c r="G126" s="26">
        <v>18302708.900000002</v>
      </c>
      <c r="H126" s="25">
        <v>14915741.800000001</v>
      </c>
      <c r="I126" s="27">
        <v>3387361.11</v>
      </c>
      <c r="J126" s="86">
        <f>G126-G125</f>
        <v>-121441.89999999851</v>
      </c>
      <c r="K126" s="87">
        <f t="shared" ref="K126:K136" si="17">G126-G113</f>
        <v>-1139599.8999999985</v>
      </c>
      <c r="O126" s="48"/>
    </row>
    <row r="127" spans="1:15" ht="14.15" hidden="1" customHeight="1">
      <c r="A127" s="85">
        <v>39878</v>
      </c>
      <c r="B127" s="23">
        <v>2009</v>
      </c>
      <c r="C127" s="24">
        <v>1183752.1099999999</v>
      </c>
      <c r="D127" s="25">
        <v>2467548.46</v>
      </c>
      <c r="E127" s="25">
        <v>1879899.7999999998</v>
      </c>
      <c r="F127" s="25">
        <v>12659585.4</v>
      </c>
      <c r="G127" s="26">
        <v>18187026.300000001</v>
      </c>
      <c r="H127" s="25">
        <v>14819768.300000001</v>
      </c>
      <c r="I127" s="27">
        <v>3368073.7600000002</v>
      </c>
      <c r="J127" s="86">
        <f t="shared" ref="J127:J136" si="18">G127-G126</f>
        <v>-115682.60000000149</v>
      </c>
      <c r="K127" s="87">
        <f t="shared" si="17"/>
        <v>-1243113.1000000015</v>
      </c>
      <c r="O127" s="48"/>
    </row>
    <row r="128" spans="1:15" ht="14.15" customHeight="1">
      <c r="A128" s="85">
        <v>39910</v>
      </c>
      <c r="B128" s="23">
        <v>2009</v>
      </c>
      <c r="C128" s="24">
        <v>1192170.08</v>
      </c>
      <c r="D128" s="25">
        <v>2439448.5100000002</v>
      </c>
      <c r="E128" s="25">
        <v>1842461.75</v>
      </c>
      <c r="F128" s="25">
        <v>12622451.299999999</v>
      </c>
      <c r="G128" s="26">
        <v>18090136.099999998</v>
      </c>
      <c r="H128" s="25">
        <v>14740848.5</v>
      </c>
      <c r="I128" s="27">
        <v>3350066.21</v>
      </c>
      <c r="J128" s="86">
        <f t="shared" si="18"/>
        <v>-96890.20000000298</v>
      </c>
      <c r="K128" s="87">
        <f t="shared" si="17"/>
        <v>-1304620.6000000052</v>
      </c>
      <c r="O128" s="48"/>
    </row>
    <row r="129" spans="1:15" ht="14.15" hidden="1" customHeight="1">
      <c r="A129" s="85">
        <v>39942</v>
      </c>
      <c r="B129" s="23">
        <v>2009</v>
      </c>
      <c r="C129" s="24">
        <v>1200190.19</v>
      </c>
      <c r="D129" s="25">
        <v>2418134.5900000003</v>
      </c>
      <c r="E129" s="25">
        <v>1818731.65</v>
      </c>
      <c r="F129" s="25">
        <v>12597582.75</v>
      </c>
      <c r="G129" s="26">
        <v>18026705.950000003</v>
      </c>
      <c r="H129" s="25">
        <v>14693129.449999999</v>
      </c>
      <c r="I129" s="27">
        <v>3334196</v>
      </c>
      <c r="J129" s="86">
        <f t="shared" si="18"/>
        <v>-63430.149999994785</v>
      </c>
      <c r="K129" s="87">
        <f t="shared" si="17"/>
        <v>-1291202.3399999961</v>
      </c>
      <c r="O129" s="48"/>
    </row>
    <row r="130" spans="1:15" ht="14.15" hidden="1" customHeight="1">
      <c r="A130" s="85">
        <v>39974</v>
      </c>
      <c r="B130" s="23">
        <v>2009</v>
      </c>
      <c r="C130" s="24">
        <v>1206009.1000000001</v>
      </c>
      <c r="D130" s="25">
        <v>2398946.92</v>
      </c>
      <c r="E130" s="25">
        <v>1800594.83</v>
      </c>
      <c r="F130" s="25">
        <v>12579461.359999999</v>
      </c>
      <c r="G130" s="26">
        <v>17975549.259999998</v>
      </c>
      <c r="H130" s="25">
        <v>14655472.859999999</v>
      </c>
      <c r="I130" s="27">
        <v>3320673.1100000003</v>
      </c>
      <c r="J130" s="86">
        <f t="shared" si="18"/>
        <v>-51156.690000005066</v>
      </c>
      <c r="K130" s="87">
        <f t="shared" si="17"/>
        <v>-1245435.0500000007</v>
      </c>
      <c r="O130" s="48"/>
    </row>
    <row r="131" spans="1:15" ht="14.15" hidden="1" customHeight="1">
      <c r="A131" s="85">
        <v>40006</v>
      </c>
      <c r="B131" s="23">
        <v>2009</v>
      </c>
      <c r="C131" s="24">
        <v>1205377.4100000001</v>
      </c>
      <c r="D131" s="25">
        <v>2382598.1700000004</v>
      </c>
      <c r="E131" s="25">
        <v>1782734.3599999999</v>
      </c>
      <c r="F131" s="25">
        <v>12568827.700000001</v>
      </c>
      <c r="G131" s="26">
        <v>17936270.200000003</v>
      </c>
      <c r="H131" s="25">
        <v>14627145.500000002</v>
      </c>
      <c r="I131" s="27">
        <v>3309106.44</v>
      </c>
      <c r="J131" s="89">
        <f t="shared" si="18"/>
        <v>-39279.059999994934</v>
      </c>
      <c r="K131" s="90">
        <f t="shared" si="17"/>
        <v>-1208443.9899999984</v>
      </c>
      <c r="O131" s="48"/>
    </row>
    <row r="132" spans="1:15" ht="14.15" hidden="1" customHeight="1">
      <c r="A132" s="85">
        <v>40038</v>
      </c>
      <c r="B132" s="23">
        <v>2009</v>
      </c>
      <c r="C132" s="24">
        <v>1206185.69</v>
      </c>
      <c r="D132" s="25">
        <v>2378685.02</v>
      </c>
      <c r="E132" s="25">
        <v>1764451.5799999998</v>
      </c>
      <c r="F132" s="25">
        <v>12573167.370000001</v>
      </c>
      <c r="G132" s="26">
        <v>17921639.07</v>
      </c>
      <c r="H132" s="25">
        <v>14619118.57</v>
      </c>
      <c r="I132" s="27">
        <v>3301124.89</v>
      </c>
      <c r="J132" s="86">
        <f t="shared" si="18"/>
        <v>-14631.130000002682</v>
      </c>
      <c r="K132" s="87">
        <f t="shared" si="17"/>
        <v>-1145761.9299999997</v>
      </c>
      <c r="O132" s="48"/>
    </row>
    <row r="133" spans="1:15" ht="14.15" hidden="1" customHeight="1">
      <c r="A133" s="85">
        <v>40070</v>
      </c>
      <c r="B133" s="23">
        <v>2009</v>
      </c>
      <c r="C133" s="24">
        <v>1215849.9300000002</v>
      </c>
      <c r="D133" s="25">
        <v>2367617.0299999998</v>
      </c>
      <c r="E133" s="25">
        <v>1739479.14</v>
      </c>
      <c r="F133" s="25">
        <v>12559296.43</v>
      </c>
      <c r="G133" s="26">
        <v>17884860.23</v>
      </c>
      <c r="H133" s="25">
        <v>14590172.83</v>
      </c>
      <c r="I133" s="27">
        <v>3293530.22</v>
      </c>
      <c r="J133" s="86">
        <f t="shared" si="18"/>
        <v>-36778.839999999851</v>
      </c>
      <c r="K133" s="87">
        <f t="shared" si="17"/>
        <v>-1094241.6399999969</v>
      </c>
      <c r="O133" s="48"/>
    </row>
    <row r="134" spans="1:15" ht="14.15" hidden="1" customHeight="1">
      <c r="A134" s="85">
        <v>40102</v>
      </c>
      <c r="B134" s="23">
        <v>2009</v>
      </c>
      <c r="C134" s="24">
        <v>1213224.6099999999</v>
      </c>
      <c r="D134" s="25">
        <v>2354376.8199999998</v>
      </c>
      <c r="E134" s="25">
        <v>1715526.4</v>
      </c>
      <c r="F134" s="25">
        <v>12562658.74</v>
      </c>
      <c r="G134" s="26">
        <v>17850047.840000004</v>
      </c>
      <c r="H134" s="25">
        <v>14565715.74</v>
      </c>
      <c r="I134" s="27">
        <v>3283679.18</v>
      </c>
      <c r="J134" s="86">
        <f t="shared" si="18"/>
        <v>-34812.389999996871</v>
      </c>
      <c r="K134" s="87">
        <f t="shared" si="17"/>
        <v>-1009859.0599999987</v>
      </c>
      <c r="O134" s="48"/>
    </row>
    <row r="135" spans="1:15" ht="14.15" hidden="1" customHeight="1">
      <c r="A135" s="85">
        <v>40134</v>
      </c>
      <c r="B135" s="23">
        <v>2009</v>
      </c>
      <c r="C135" s="24">
        <v>1211270.4100000001</v>
      </c>
      <c r="D135" s="25">
        <v>2345747.36</v>
      </c>
      <c r="E135" s="25">
        <v>1694299.4000000001</v>
      </c>
      <c r="F135" s="25">
        <v>12574165.91</v>
      </c>
      <c r="G135" s="26">
        <v>17829862.41</v>
      </c>
      <c r="H135" s="25">
        <v>14554275.709999999</v>
      </c>
      <c r="I135" s="27">
        <v>3274988.4299999997</v>
      </c>
      <c r="J135" s="86">
        <f t="shared" si="18"/>
        <v>-20185.430000003427</v>
      </c>
      <c r="K135" s="87">
        <f t="shared" si="17"/>
        <v>-874285.53999999911</v>
      </c>
      <c r="O135" s="48"/>
    </row>
    <row r="136" spans="1:15" ht="14.15" hidden="1" customHeight="1">
      <c r="A136" s="85">
        <v>40166</v>
      </c>
      <c r="B136" s="23">
        <v>2009</v>
      </c>
      <c r="C136" s="24">
        <v>1215432.79</v>
      </c>
      <c r="D136" s="25">
        <v>2340227.09</v>
      </c>
      <c r="E136" s="25">
        <v>1670776.49</v>
      </c>
      <c r="F136" s="25">
        <v>12578019.51</v>
      </c>
      <c r="G136" s="26">
        <v>17805924.010000002</v>
      </c>
      <c r="H136" s="25">
        <v>14536426.51</v>
      </c>
      <c r="I136" s="27">
        <v>3269303.14</v>
      </c>
      <c r="J136" s="86">
        <f t="shared" si="18"/>
        <v>-23938.39999999851</v>
      </c>
      <c r="K136" s="87">
        <f t="shared" si="17"/>
        <v>-745380.29999999702</v>
      </c>
      <c r="L136" s="92"/>
      <c r="O136" s="48"/>
    </row>
    <row r="137" spans="1:15" ht="14.15" hidden="1" customHeight="1">
      <c r="A137" s="91">
        <v>2010</v>
      </c>
      <c r="B137" s="23">
        <v>2010</v>
      </c>
      <c r="C137" s="24"/>
      <c r="D137" s="25"/>
      <c r="E137" s="25"/>
      <c r="F137" s="25"/>
      <c r="G137" s="26"/>
      <c r="H137" s="25"/>
      <c r="I137" s="27"/>
      <c r="J137" s="86"/>
      <c r="K137" s="96"/>
      <c r="O137" s="48"/>
    </row>
    <row r="138" spans="1:15" ht="14.15" hidden="1" customHeight="1">
      <c r="A138" s="85">
        <v>40179</v>
      </c>
      <c r="B138" s="23">
        <v>2010</v>
      </c>
      <c r="C138" s="24">
        <v>1218288.6200000001</v>
      </c>
      <c r="D138" s="25">
        <v>2330977.98</v>
      </c>
      <c r="E138" s="25">
        <v>1626224.54</v>
      </c>
      <c r="F138" s="25">
        <v>12583589</v>
      </c>
      <c r="G138" s="26">
        <v>17773387.5</v>
      </c>
      <c r="H138" s="25">
        <v>14507919.1</v>
      </c>
      <c r="I138" s="27">
        <v>3265037.9699999997</v>
      </c>
      <c r="J138" s="86">
        <f>G138-G136</f>
        <v>-32536.510000001639</v>
      </c>
      <c r="K138" s="87">
        <f>G138-G125</f>
        <v>-650763.30000000075</v>
      </c>
      <c r="O138" s="48"/>
    </row>
    <row r="139" spans="1:15" ht="14.15" hidden="1" customHeight="1">
      <c r="A139" s="85">
        <v>40211</v>
      </c>
      <c r="B139" s="23">
        <v>2010</v>
      </c>
      <c r="C139" s="24">
        <v>1222985.98</v>
      </c>
      <c r="D139" s="25">
        <v>2323384.14</v>
      </c>
      <c r="E139" s="25">
        <v>1612715.34</v>
      </c>
      <c r="F139" s="25">
        <v>12595414.9</v>
      </c>
      <c r="G139" s="26">
        <v>17759368.100000001</v>
      </c>
      <c r="H139" s="25">
        <v>14501322.4</v>
      </c>
      <c r="I139" s="27">
        <v>3258351.7</v>
      </c>
      <c r="J139" s="86">
        <f>G139-G138</f>
        <v>-14019.39999999851</v>
      </c>
      <c r="K139" s="87">
        <f t="shared" ref="K139:K149" si="19">G139-G126</f>
        <v>-543340.80000000075</v>
      </c>
      <c r="O139" s="48"/>
    </row>
    <row r="140" spans="1:15" ht="14.15" hidden="1" customHeight="1">
      <c r="A140" s="85">
        <v>40243</v>
      </c>
      <c r="B140" s="23">
        <v>2010</v>
      </c>
      <c r="C140" s="24">
        <v>1217021.7</v>
      </c>
      <c r="D140" s="25">
        <v>2313412.3800000004</v>
      </c>
      <c r="E140" s="25">
        <v>1596469.08</v>
      </c>
      <c r="F140" s="25">
        <v>12599383.550000001</v>
      </c>
      <c r="G140" s="26">
        <v>17728808.550000001</v>
      </c>
      <c r="H140" s="25">
        <v>14478630.25</v>
      </c>
      <c r="I140" s="27">
        <v>3251271.21</v>
      </c>
      <c r="J140" s="86">
        <f t="shared" ref="J140:J149" si="20">G140-G139</f>
        <v>-30559.550000000745</v>
      </c>
      <c r="K140" s="87">
        <f t="shared" si="19"/>
        <v>-458217.75</v>
      </c>
      <c r="O140" s="48"/>
    </row>
    <row r="141" spans="1:15" ht="14.15" customHeight="1">
      <c r="A141" s="85">
        <v>40275</v>
      </c>
      <c r="B141" s="23">
        <v>2010</v>
      </c>
      <c r="C141" s="24">
        <v>1205749.8</v>
      </c>
      <c r="D141" s="25">
        <v>2306189.19</v>
      </c>
      <c r="E141" s="25">
        <v>1590849.6199999999</v>
      </c>
      <c r="F141" s="25">
        <v>12601915.950000001</v>
      </c>
      <c r="G141" s="26">
        <v>17703398.150000002</v>
      </c>
      <c r="H141" s="25">
        <v>14459402.35</v>
      </c>
      <c r="I141" s="27">
        <v>3245090.59</v>
      </c>
      <c r="J141" s="86">
        <f t="shared" si="20"/>
        <v>-25410.39999999851</v>
      </c>
      <c r="K141" s="87">
        <f t="shared" si="19"/>
        <v>-386737.94999999553</v>
      </c>
      <c r="O141" s="48"/>
    </row>
    <row r="142" spans="1:15" ht="14.15" hidden="1" customHeight="1">
      <c r="A142" s="85">
        <v>40307</v>
      </c>
      <c r="B142" s="23">
        <v>2010</v>
      </c>
      <c r="C142" s="24">
        <v>1196683.1299999999</v>
      </c>
      <c r="D142" s="25">
        <v>2300832.4</v>
      </c>
      <c r="E142" s="25">
        <v>1583327.74</v>
      </c>
      <c r="F142" s="25">
        <v>12604964.9</v>
      </c>
      <c r="G142" s="26">
        <v>17682715.399999999</v>
      </c>
      <c r="H142" s="25">
        <v>14443531.600000001</v>
      </c>
      <c r="I142" s="27">
        <v>3240376.6300000004</v>
      </c>
      <c r="J142" s="86">
        <f t="shared" si="20"/>
        <v>-20682.750000003725</v>
      </c>
      <c r="K142" s="87">
        <f t="shared" si="19"/>
        <v>-343990.55000000447</v>
      </c>
      <c r="O142" s="48"/>
    </row>
    <row r="143" spans="1:15" ht="14.15" hidden="1" customHeight="1">
      <c r="A143" s="85">
        <v>40339</v>
      </c>
      <c r="B143" s="23">
        <v>2010</v>
      </c>
      <c r="C143" s="24">
        <v>1197993.8799999999</v>
      </c>
      <c r="D143" s="25">
        <v>2292725.02</v>
      </c>
      <c r="E143" s="25">
        <v>1571177.53</v>
      </c>
      <c r="F143" s="25">
        <v>12608520.030000001</v>
      </c>
      <c r="G143" s="26">
        <v>17663374.830000002</v>
      </c>
      <c r="H143" s="25">
        <v>14427962.73</v>
      </c>
      <c r="I143" s="27">
        <v>3236601.99</v>
      </c>
      <c r="J143" s="86">
        <f t="shared" si="20"/>
        <v>-19340.569999996573</v>
      </c>
      <c r="K143" s="87">
        <f t="shared" si="19"/>
        <v>-312174.42999999598</v>
      </c>
      <c r="O143" s="48"/>
    </row>
    <row r="144" spans="1:15" ht="14.15" hidden="1" customHeight="1">
      <c r="A144" s="85">
        <v>40371</v>
      </c>
      <c r="B144" s="23">
        <v>2010</v>
      </c>
      <c r="C144" s="24">
        <v>1195794.3399999999</v>
      </c>
      <c r="D144" s="25">
        <v>2286867.5100000002</v>
      </c>
      <c r="E144" s="25">
        <v>1557384.54</v>
      </c>
      <c r="F144" s="25">
        <v>12610842.820000002</v>
      </c>
      <c r="G144" s="26">
        <v>17647355.219999999</v>
      </c>
      <c r="H144" s="25">
        <v>14414503.220000001</v>
      </c>
      <c r="I144" s="27">
        <v>3232362.52</v>
      </c>
      <c r="J144" s="89">
        <f t="shared" si="20"/>
        <v>-16019.610000003129</v>
      </c>
      <c r="K144" s="90">
        <f t="shared" si="19"/>
        <v>-288914.98000000417</v>
      </c>
      <c r="O144" s="48"/>
    </row>
    <row r="145" spans="1:15" ht="14.15" hidden="1" customHeight="1">
      <c r="A145" s="85">
        <v>40403</v>
      </c>
      <c r="B145" s="23">
        <v>2010</v>
      </c>
      <c r="C145" s="24">
        <v>1194535.05</v>
      </c>
      <c r="D145" s="25">
        <v>2286211.73</v>
      </c>
      <c r="E145" s="25">
        <v>1542815.81</v>
      </c>
      <c r="F145" s="25">
        <v>12611649.799999999</v>
      </c>
      <c r="G145" s="26">
        <v>17635334.800000001</v>
      </c>
      <c r="H145" s="25">
        <v>14406036.300000001</v>
      </c>
      <c r="I145" s="27">
        <v>3227603.26</v>
      </c>
      <c r="J145" s="86">
        <f t="shared" si="20"/>
        <v>-12020.419999998063</v>
      </c>
      <c r="K145" s="87">
        <f t="shared" si="19"/>
        <v>-286304.26999999955</v>
      </c>
      <c r="O145" s="48"/>
    </row>
    <row r="146" spans="1:15" ht="14.15" hidden="1" customHeight="1">
      <c r="A146" s="85">
        <v>40435</v>
      </c>
      <c r="B146" s="23">
        <v>2010</v>
      </c>
      <c r="C146" s="24">
        <v>1196526.27</v>
      </c>
      <c r="D146" s="25">
        <v>2280516.2200000002</v>
      </c>
      <c r="E146" s="25">
        <v>1526668.4</v>
      </c>
      <c r="F146" s="25">
        <v>12615091.369999999</v>
      </c>
      <c r="G146" s="26">
        <v>17619423.07</v>
      </c>
      <c r="H146" s="25">
        <v>14395561.470000001</v>
      </c>
      <c r="I146" s="27">
        <v>3222721.31</v>
      </c>
      <c r="J146" s="86">
        <f t="shared" si="20"/>
        <v>-15911.730000000447</v>
      </c>
      <c r="K146" s="87">
        <f t="shared" si="19"/>
        <v>-265437.16000000015</v>
      </c>
      <c r="O146" s="48"/>
    </row>
    <row r="147" spans="1:15" ht="14.15" hidden="1" customHeight="1">
      <c r="A147" s="85">
        <v>40467</v>
      </c>
      <c r="B147" s="23">
        <v>2010</v>
      </c>
      <c r="C147" s="24">
        <v>1206768.3199999998</v>
      </c>
      <c r="D147" s="25">
        <v>2275829.71</v>
      </c>
      <c r="E147" s="25">
        <v>1513475.3599999999</v>
      </c>
      <c r="F147" s="25">
        <v>12618310.25</v>
      </c>
      <c r="G147" s="26">
        <v>17612817.75</v>
      </c>
      <c r="H147" s="25">
        <v>14394286.350000001</v>
      </c>
      <c r="I147" s="27">
        <v>3218377.97</v>
      </c>
      <c r="J147" s="86">
        <f t="shared" si="20"/>
        <v>-6605.320000000298</v>
      </c>
      <c r="K147" s="87">
        <f t="shared" si="19"/>
        <v>-237230.09000000358</v>
      </c>
      <c r="O147" s="48"/>
    </row>
    <row r="148" spans="1:15" ht="14.15" hidden="1" customHeight="1">
      <c r="A148" s="85">
        <v>40499</v>
      </c>
      <c r="B148" s="23">
        <v>2010</v>
      </c>
      <c r="C148" s="24">
        <v>1199148.68</v>
      </c>
      <c r="D148" s="25">
        <v>2272081.3199999998</v>
      </c>
      <c r="E148" s="25">
        <v>1503390.22</v>
      </c>
      <c r="F148" s="25">
        <v>12631467.640000001</v>
      </c>
      <c r="G148" s="26">
        <v>17604611.040000003</v>
      </c>
      <c r="H148" s="25">
        <v>14390534.74</v>
      </c>
      <c r="I148" s="27">
        <v>3213873.52</v>
      </c>
      <c r="J148" s="86">
        <f t="shared" si="20"/>
        <v>-8206.7099999971688</v>
      </c>
      <c r="K148" s="87">
        <f t="shared" si="19"/>
        <v>-225251.36999999732</v>
      </c>
      <c r="O148" s="48"/>
    </row>
    <row r="149" spans="1:15" ht="14.15" hidden="1" customHeight="1">
      <c r="A149" s="85">
        <v>40531</v>
      </c>
      <c r="B149" s="23">
        <v>2010</v>
      </c>
      <c r="C149" s="24">
        <v>1198752.2</v>
      </c>
      <c r="D149" s="25">
        <v>2266820.9299999997</v>
      </c>
      <c r="E149" s="25">
        <v>1484440.15</v>
      </c>
      <c r="F149" s="25">
        <v>12633752.339999998</v>
      </c>
      <c r="G149" s="26">
        <v>17586306.940000001</v>
      </c>
      <c r="H149" s="25">
        <v>14377295.539999999</v>
      </c>
      <c r="I149" s="27">
        <v>3209238.33</v>
      </c>
      <c r="J149" s="86">
        <f t="shared" si="20"/>
        <v>-18304.10000000149</v>
      </c>
      <c r="K149" s="87">
        <f t="shared" si="19"/>
        <v>-219617.0700000003</v>
      </c>
      <c r="L149" s="92"/>
      <c r="O149" s="48"/>
    </row>
    <row r="150" spans="1:15" ht="14.15" hidden="1" customHeight="1">
      <c r="A150" s="91">
        <v>2011</v>
      </c>
      <c r="B150" s="23">
        <v>2011</v>
      </c>
      <c r="C150" s="24"/>
      <c r="D150" s="25"/>
      <c r="E150" s="25"/>
      <c r="F150" s="25"/>
      <c r="G150" s="26"/>
      <c r="H150" s="25"/>
      <c r="I150" s="27"/>
      <c r="J150" s="97"/>
      <c r="K150" s="96"/>
      <c r="O150" s="48"/>
    </row>
    <row r="151" spans="1:15" ht="14.15" hidden="1" customHeight="1">
      <c r="A151" s="85">
        <v>40544</v>
      </c>
      <c r="B151" s="23">
        <v>2011</v>
      </c>
      <c r="C151" s="24">
        <v>1205976.6299999999</v>
      </c>
      <c r="D151" s="25">
        <v>2263078.64</v>
      </c>
      <c r="E151" s="25">
        <v>1468750.2</v>
      </c>
      <c r="F151" s="25">
        <v>12637062.700000001</v>
      </c>
      <c r="G151" s="26">
        <v>17577842.699999999</v>
      </c>
      <c r="H151" s="25">
        <v>14369297.5</v>
      </c>
      <c r="I151" s="27">
        <v>3206867.87</v>
      </c>
      <c r="J151" s="86">
        <f>G151-G149</f>
        <v>-8464.2400000020862</v>
      </c>
      <c r="K151" s="87">
        <f>G151-G138</f>
        <v>-195544.80000000075</v>
      </c>
      <c r="O151" s="48"/>
    </row>
    <row r="152" spans="1:15" ht="14.15" hidden="1" customHeight="1">
      <c r="A152" s="85">
        <v>40576</v>
      </c>
      <c r="B152" s="23">
        <v>2011</v>
      </c>
      <c r="C152" s="24">
        <v>1195644.73</v>
      </c>
      <c r="D152" s="25">
        <v>2257739.2199999997</v>
      </c>
      <c r="E152" s="25">
        <v>1456996.52</v>
      </c>
      <c r="F152" s="25">
        <v>12634271.75</v>
      </c>
      <c r="G152" s="26">
        <v>17545504.850000001</v>
      </c>
      <c r="H152" s="25">
        <v>14343606.750000002</v>
      </c>
      <c r="I152" s="27">
        <v>3202847.05</v>
      </c>
      <c r="J152" s="86">
        <f>G152-G151</f>
        <v>-32337.849999997765</v>
      </c>
      <c r="K152" s="87">
        <f t="shared" ref="K152:K162" si="21">G152-G139</f>
        <v>-213863.25</v>
      </c>
      <c r="O152" s="48"/>
    </row>
    <row r="153" spans="1:15" ht="14.15" hidden="1" customHeight="1">
      <c r="A153" s="85">
        <v>40608</v>
      </c>
      <c r="B153" s="23">
        <v>2011</v>
      </c>
      <c r="C153" s="24">
        <v>1188993.05</v>
      </c>
      <c r="D153" s="25">
        <v>2254004.25</v>
      </c>
      <c r="E153" s="25">
        <v>1443142.71</v>
      </c>
      <c r="F153" s="25">
        <v>12645715.73</v>
      </c>
      <c r="G153" s="26">
        <v>17529899.729999997</v>
      </c>
      <c r="H153" s="25">
        <v>14330811.23</v>
      </c>
      <c r="I153" s="27">
        <v>3200338.19</v>
      </c>
      <c r="J153" s="86">
        <f t="shared" ref="J153:J162" si="22">G153-G152</f>
        <v>-15605.120000004768</v>
      </c>
      <c r="K153" s="87">
        <f t="shared" si="21"/>
        <v>-198908.82000000402</v>
      </c>
      <c r="O153" s="48"/>
    </row>
    <row r="154" spans="1:15" ht="14.15" customHeight="1">
      <c r="A154" s="85">
        <v>40640</v>
      </c>
      <c r="B154" s="23">
        <v>2011</v>
      </c>
      <c r="C154" s="24">
        <v>1193305.8400000001</v>
      </c>
      <c r="D154" s="25">
        <v>2250322.0900000003</v>
      </c>
      <c r="E154" s="25">
        <v>1424213.16</v>
      </c>
      <c r="F154" s="25">
        <v>12660796.359999999</v>
      </c>
      <c r="G154" s="26">
        <v>17526590.060000002</v>
      </c>
      <c r="H154" s="25">
        <v>14329284.26</v>
      </c>
      <c r="I154" s="27">
        <v>3198795.42</v>
      </c>
      <c r="J154" s="86">
        <f t="shared" si="22"/>
        <v>-3309.6699999943376</v>
      </c>
      <c r="K154" s="87">
        <f t="shared" si="21"/>
        <v>-176808.08999999985</v>
      </c>
      <c r="O154" s="48"/>
    </row>
    <row r="155" spans="1:15" ht="14.15" hidden="1" customHeight="1">
      <c r="A155" s="85">
        <v>40672</v>
      </c>
      <c r="B155" s="23">
        <v>2011</v>
      </c>
      <c r="C155" s="24">
        <v>1193575.1700000002</v>
      </c>
      <c r="D155" s="25">
        <v>2244234.73</v>
      </c>
      <c r="E155" s="25">
        <v>1400942.82</v>
      </c>
      <c r="F155" s="25">
        <v>12669012.200000001</v>
      </c>
      <c r="G155" s="26">
        <v>17503926.800000001</v>
      </c>
      <c r="H155" s="25">
        <v>14308859.9</v>
      </c>
      <c r="I155" s="27">
        <v>3196666.03</v>
      </c>
      <c r="J155" s="86">
        <f t="shared" si="22"/>
        <v>-22663.260000001639</v>
      </c>
      <c r="K155" s="87">
        <f t="shared" si="21"/>
        <v>-178788.59999999776</v>
      </c>
      <c r="O155" s="48"/>
    </row>
    <row r="156" spans="1:15" ht="14.15" hidden="1" customHeight="1">
      <c r="A156" s="85">
        <v>40704</v>
      </c>
      <c r="B156" s="23">
        <v>2011</v>
      </c>
      <c r="C156" s="24">
        <v>1192756.3</v>
      </c>
      <c r="D156" s="25">
        <v>2238170.52</v>
      </c>
      <c r="E156" s="25">
        <v>1380213.6</v>
      </c>
      <c r="F156" s="25">
        <v>12647481.239999998</v>
      </c>
      <c r="G156" s="26">
        <v>17459254.539999999</v>
      </c>
      <c r="H156" s="25">
        <v>14267430.439999999</v>
      </c>
      <c r="I156" s="27">
        <v>3193374.22</v>
      </c>
      <c r="J156" s="86">
        <f t="shared" si="22"/>
        <v>-44672.260000001639</v>
      </c>
      <c r="K156" s="87">
        <f t="shared" si="21"/>
        <v>-204120.29000000283</v>
      </c>
      <c r="O156" s="48"/>
    </row>
    <row r="157" spans="1:15" ht="14.15" hidden="1" customHeight="1">
      <c r="A157" s="85">
        <v>40736</v>
      </c>
      <c r="B157" s="23">
        <v>2011</v>
      </c>
      <c r="C157" s="24">
        <v>1189716.24</v>
      </c>
      <c r="D157" s="25">
        <v>2233142.54</v>
      </c>
      <c r="E157" s="25">
        <v>1360225.9</v>
      </c>
      <c r="F157" s="25">
        <v>12654673.060000001</v>
      </c>
      <c r="G157" s="26">
        <v>17438054.060000002</v>
      </c>
      <c r="H157" s="25">
        <v>14246018.66</v>
      </c>
      <c r="I157" s="27">
        <v>3190555.9699999997</v>
      </c>
      <c r="J157" s="89">
        <f t="shared" si="22"/>
        <v>-21200.479999996722</v>
      </c>
      <c r="K157" s="90">
        <f t="shared" si="21"/>
        <v>-209301.15999999642</v>
      </c>
      <c r="O157" s="48"/>
    </row>
    <row r="158" spans="1:15" ht="14.15" hidden="1" customHeight="1">
      <c r="A158" s="85">
        <v>40768</v>
      </c>
      <c r="B158" s="23">
        <v>2011</v>
      </c>
      <c r="C158" s="24">
        <v>1189923.6499999999</v>
      </c>
      <c r="D158" s="25">
        <v>2231158.83</v>
      </c>
      <c r="E158" s="25">
        <v>1343517.54</v>
      </c>
      <c r="F158" s="25">
        <v>12645515.49</v>
      </c>
      <c r="G158" s="26">
        <v>17417098.890000001</v>
      </c>
      <c r="H158" s="25">
        <v>14224815.189999999</v>
      </c>
      <c r="I158" s="27">
        <v>3189246.53</v>
      </c>
      <c r="J158" s="86">
        <f t="shared" si="22"/>
        <v>-20955.170000001788</v>
      </c>
      <c r="K158" s="87">
        <f t="shared" si="21"/>
        <v>-218235.91000000015</v>
      </c>
      <c r="O158" s="48"/>
    </row>
    <row r="159" spans="1:15" ht="14.15" hidden="1" customHeight="1">
      <c r="A159" s="85">
        <v>40800</v>
      </c>
      <c r="B159" s="23">
        <v>2011</v>
      </c>
      <c r="C159" s="24">
        <v>1194160.5899999999</v>
      </c>
      <c r="D159" s="25">
        <v>2220918.21</v>
      </c>
      <c r="E159" s="25">
        <v>1323397.97</v>
      </c>
      <c r="F159" s="25">
        <v>12635211.949999999</v>
      </c>
      <c r="G159" s="26">
        <v>17378463.350000001</v>
      </c>
      <c r="H159" s="25">
        <v>14189556.349999998</v>
      </c>
      <c r="I159" s="27">
        <v>3186613.91</v>
      </c>
      <c r="J159" s="86">
        <f t="shared" si="22"/>
        <v>-38635.539999999106</v>
      </c>
      <c r="K159" s="87">
        <f t="shared" si="21"/>
        <v>-240959.71999999881</v>
      </c>
      <c r="O159" s="48"/>
    </row>
    <row r="160" spans="1:15" ht="14.15" hidden="1" customHeight="1">
      <c r="A160" s="85">
        <v>40832</v>
      </c>
      <c r="B160" s="23">
        <v>2011</v>
      </c>
      <c r="C160" s="24">
        <v>1185929.73</v>
      </c>
      <c r="D160" s="25">
        <v>2206972.0299999998</v>
      </c>
      <c r="E160" s="25">
        <v>1301308.3600000001</v>
      </c>
      <c r="F160" s="25">
        <v>12614843.250000002</v>
      </c>
      <c r="G160" s="26">
        <v>17311697.150000002</v>
      </c>
      <c r="H160" s="25">
        <v>14129233.85</v>
      </c>
      <c r="I160" s="27">
        <v>3182360.49</v>
      </c>
      <c r="J160" s="86">
        <f t="shared" si="22"/>
        <v>-66766.199999999255</v>
      </c>
      <c r="K160" s="87">
        <f t="shared" si="21"/>
        <v>-301120.59999999776</v>
      </c>
      <c r="O160" s="48"/>
    </row>
    <row r="161" spans="1:15" ht="14.15" hidden="1" customHeight="1">
      <c r="A161" s="85">
        <v>40864</v>
      </c>
      <c r="B161" s="23">
        <v>2011</v>
      </c>
      <c r="C161" s="24">
        <v>1190471.73</v>
      </c>
      <c r="D161" s="25">
        <v>2196072.9700000002</v>
      </c>
      <c r="E161" s="25">
        <v>1276116.17</v>
      </c>
      <c r="F161" s="25">
        <v>12591109.98</v>
      </c>
      <c r="G161" s="26">
        <v>17253916.48</v>
      </c>
      <c r="H161" s="25">
        <v>14077194.180000002</v>
      </c>
      <c r="I161" s="27">
        <v>3177129</v>
      </c>
      <c r="J161" s="86">
        <f t="shared" si="22"/>
        <v>-57780.670000001788</v>
      </c>
      <c r="K161" s="87">
        <f t="shared" si="21"/>
        <v>-350694.56000000238</v>
      </c>
      <c r="O161" s="48"/>
    </row>
    <row r="162" spans="1:15" ht="14.15" hidden="1" customHeight="1">
      <c r="A162" s="85">
        <v>40896</v>
      </c>
      <c r="B162" s="23">
        <v>2011</v>
      </c>
      <c r="C162" s="24">
        <v>1197871.8699999999</v>
      </c>
      <c r="D162" s="25">
        <v>2187497.71</v>
      </c>
      <c r="E162" s="25">
        <v>1254837.8800000001</v>
      </c>
      <c r="F162" s="25">
        <v>12581584.4</v>
      </c>
      <c r="G162" s="26">
        <v>17223039.099999998</v>
      </c>
      <c r="H162" s="25">
        <v>14053597.000000002</v>
      </c>
      <c r="I162" s="27">
        <v>3170740</v>
      </c>
      <c r="J162" s="86">
        <f t="shared" si="22"/>
        <v>-30877.380000002682</v>
      </c>
      <c r="K162" s="87">
        <f t="shared" si="21"/>
        <v>-363267.84000000358</v>
      </c>
      <c r="L162" s="92"/>
      <c r="O162" s="48"/>
    </row>
    <row r="163" spans="1:15" ht="14.15" hidden="1" customHeight="1">
      <c r="A163" s="91">
        <v>2012</v>
      </c>
      <c r="B163" s="23">
        <v>2012</v>
      </c>
      <c r="C163" s="24"/>
      <c r="D163" s="25"/>
      <c r="E163" s="25"/>
      <c r="F163" s="25"/>
      <c r="G163" s="26"/>
      <c r="H163" s="25"/>
      <c r="I163" s="27"/>
      <c r="J163" s="97"/>
      <c r="K163" s="96"/>
      <c r="O163" s="48"/>
    </row>
    <row r="164" spans="1:15" ht="14.15" hidden="1" customHeight="1">
      <c r="A164" s="85">
        <v>40909</v>
      </c>
      <c r="B164" s="23">
        <v>2012</v>
      </c>
      <c r="C164" s="24">
        <v>1192990.8</v>
      </c>
      <c r="D164" s="25">
        <v>2178230.42</v>
      </c>
      <c r="E164" s="25">
        <v>1238068.75</v>
      </c>
      <c r="F164" s="25">
        <v>12556471.609999999</v>
      </c>
      <c r="G164" s="26">
        <v>17171359.609999999</v>
      </c>
      <c r="H164" s="25">
        <v>14016026.41</v>
      </c>
      <c r="I164" s="27">
        <v>3151798.8099999996</v>
      </c>
      <c r="J164" s="86">
        <f>G164-G162</f>
        <v>-51679.489999998361</v>
      </c>
      <c r="K164" s="87">
        <f>G164-G151</f>
        <v>-406483.08999999985</v>
      </c>
      <c r="O164" s="48"/>
    </row>
    <row r="165" spans="1:15" ht="14.15" hidden="1" customHeight="1">
      <c r="A165" s="85">
        <v>40941</v>
      </c>
      <c r="B165" s="23">
        <v>2012</v>
      </c>
      <c r="C165" s="24">
        <v>1187465.26</v>
      </c>
      <c r="D165" s="25">
        <v>2163095.2400000002</v>
      </c>
      <c r="E165" s="25">
        <v>1215587.6399999999</v>
      </c>
      <c r="F165" s="25">
        <v>12533067.280000001</v>
      </c>
      <c r="G165" s="26">
        <v>17098094.18</v>
      </c>
      <c r="H165" s="25">
        <v>13948429.98</v>
      </c>
      <c r="I165" s="27">
        <v>3152093.8000000003</v>
      </c>
      <c r="J165" s="86">
        <f>G165-G164</f>
        <v>-73265.429999999702</v>
      </c>
      <c r="K165" s="87">
        <f t="shared" ref="K165:K175" si="23">G165-G152</f>
        <v>-447410.67000000179</v>
      </c>
      <c r="O165" s="48"/>
    </row>
    <row r="166" spans="1:15" ht="14.15" hidden="1" customHeight="1">
      <c r="A166" s="85">
        <v>40973</v>
      </c>
      <c r="B166" s="23">
        <v>2012</v>
      </c>
      <c r="C166" s="24">
        <v>1183893.1299999999</v>
      </c>
      <c r="D166" s="25">
        <v>2150221.25</v>
      </c>
      <c r="E166" s="25">
        <v>1197386.73</v>
      </c>
      <c r="F166" s="25">
        <v>12512240.469999999</v>
      </c>
      <c r="G166" s="26">
        <v>17036670.169999998</v>
      </c>
      <c r="H166" s="25">
        <v>13896987.07</v>
      </c>
      <c r="I166" s="27">
        <v>3140928.4</v>
      </c>
      <c r="J166" s="86">
        <f t="shared" ref="J166:J175" si="24">G166-G165</f>
        <v>-61424.010000001639</v>
      </c>
      <c r="K166" s="87">
        <f t="shared" si="23"/>
        <v>-493229.55999999866</v>
      </c>
      <c r="O166" s="48"/>
    </row>
    <row r="167" spans="1:15" ht="14.15" customHeight="1">
      <c r="A167" s="85">
        <v>41005</v>
      </c>
      <c r="B167" s="23">
        <v>2012</v>
      </c>
      <c r="C167" s="24">
        <v>1178342.29</v>
      </c>
      <c r="D167" s="25">
        <v>2138852.61</v>
      </c>
      <c r="E167" s="25">
        <v>1178146.1300000001</v>
      </c>
      <c r="F167" s="25">
        <v>12480761.120000001</v>
      </c>
      <c r="G167" s="26">
        <v>16967987.420000002</v>
      </c>
      <c r="H167" s="25">
        <v>13839734.32</v>
      </c>
      <c r="I167" s="27">
        <v>3130502.5500000003</v>
      </c>
      <c r="J167" s="86">
        <f t="shared" si="24"/>
        <v>-68682.749999996275</v>
      </c>
      <c r="K167" s="87">
        <f t="shared" si="23"/>
        <v>-558602.6400000006</v>
      </c>
      <c r="O167" s="48"/>
    </row>
    <row r="168" spans="1:15" ht="14.15" hidden="1" customHeight="1">
      <c r="A168" s="85">
        <v>41037</v>
      </c>
      <c r="B168" s="23">
        <v>2012</v>
      </c>
      <c r="C168" s="24">
        <v>1175760.18</v>
      </c>
      <c r="D168" s="25">
        <v>2129039.91</v>
      </c>
      <c r="E168" s="25">
        <v>1158577.3799999999</v>
      </c>
      <c r="F168" s="25">
        <v>12449723.120000001</v>
      </c>
      <c r="G168" s="26">
        <v>16908772.52</v>
      </c>
      <c r="H168" s="25">
        <v>13791515.420000002</v>
      </c>
      <c r="I168" s="27">
        <v>3119558.72</v>
      </c>
      <c r="J168" s="86">
        <f t="shared" si="24"/>
        <v>-59214.900000002235</v>
      </c>
      <c r="K168" s="87">
        <f t="shared" si="23"/>
        <v>-595154.28000000119</v>
      </c>
      <c r="O168" s="48"/>
    </row>
    <row r="169" spans="1:15" ht="14.15" hidden="1" customHeight="1">
      <c r="A169" s="85">
        <v>41069</v>
      </c>
      <c r="B169" s="23">
        <v>2012</v>
      </c>
      <c r="C169" s="24">
        <v>1184939.92</v>
      </c>
      <c r="D169" s="25">
        <v>2116131.1300000004</v>
      </c>
      <c r="E169" s="25">
        <v>1140184.8800000001</v>
      </c>
      <c r="F169" s="25">
        <v>12453665.16</v>
      </c>
      <c r="G169" s="26">
        <v>16888327.459999997</v>
      </c>
      <c r="H169" s="25">
        <v>13785972.359999999</v>
      </c>
      <c r="I169" s="27">
        <v>3105830.9899999998</v>
      </c>
      <c r="J169" s="86">
        <f t="shared" si="24"/>
        <v>-20445.060000002384</v>
      </c>
      <c r="K169" s="87">
        <f t="shared" si="23"/>
        <v>-570927.08000000194</v>
      </c>
      <c r="O169" s="48"/>
    </row>
    <row r="170" spans="1:15" ht="14.15" hidden="1" customHeight="1">
      <c r="A170" s="85">
        <v>41101</v>
      </c>
      <c r="B170" s="23">
        <v>2012</v>
      </c>
      <c r="C170" s="24">
        <v>1185661.95</v>
      </c>
      <c r="D170" s="25">
        <v>2103139.7400000002</v>
      </c>
      <c r="E170" s="25">
        <v>1120974.3800000001</v>
      </c>
      <c r="F170" s="25">
        <v>12434336.779999999</v>
      </c>
      <c r="G170" s="26">
        <v>16846197.48</v>
      </c>
      <c r="H170" s="25">
        <v>13767286.879999999</v>
      </c>
      <c r="I170" s="27">
        <v>3075865.9899999998</v>
      </c>
      <c r="J170" s="89">
        <f t="shared" si="24"/>
        <v>-42129.979999996722</v>
      </c>
      <c r="K170" s="90">
        <f t="shared" si="23"/>
        <v>-591856.58000000194</v>
      </c>
      <c r="O170" s="48"/>
    </row>
    <row r="171" spans="1:15" ht="14.15" hidden="1" customHeight="1">
      <c r="A171" s="85">
        <v>41133</v>
      </c>
      <c r="B171" s="23">
        <v>2012</v>
      </c>
      <c r="C171" s="24">
        <v>1188100.32</v>
      </c>
      <c r="D171" s="25">
        <v>2098475.34</v>
      </c>
      <c r="E171" s="25">
        <v>1105409.5900000001</v>
      </c>
      <c r="F171" s="25">
        <v>12419077.189999999</v>
      </c>
      <c r="G171" s="26">
        <v>16816362.690000001</v>
      </c>
      <c r="H171" s="25">
        <v>13747605.189999999</v>
      </c>
      <c r="I171" s="27">
        <v>3065767.31</v>
      </c>
      <c r="J171" s="86">
        <f t="shared" si="24"/>
        <v>-29834.789999999106</v>
      </c>
      <c r="K171" s="87">
        <f t="shared" si="23"/>
        <v>-600736.19999999925</v>
      </c>
      <c r="O171" s="48"/>
    </row>
    <row r="172" spans="1:15" ht="14.15" hidden="1" customHeight="1">
      <c r="A172" s="85">
        <v>41165</v>
      </c>
      <c r="B172" s="23">
        <v>2012</v>
      </c>
      <c r="C172" s="24">
        <v>1172742.2200000002</v>
      </c>
      <c r="D172" s="25">
        <v>2088342.2099999997</v>
      </c>
      <c r="E172" s="25">
        <v>1091111.82</v>
      </c>
      <c r="F172" s="25">
        <v>12399964.25</v>
      </c>
      <c r="G172" s="26">
        <v>16761193.549999999</v>
      </c>
      <c r="H172" s="25">
        <v>13699204.450000001</v>
      </c>
      <c r="I172" s="27">
        <v>3059203.56</v>
      </c>
      <c r="J172" s="86">
        <f t="shared" si="24"/>
        <v>-55169.140000002459</v>
      </c>
      <c r="K172" s="87">
        <f t="shared" si="23"/>
        <v>-617269.80000000261</v>
      </c>
      <c r="O172" s="48"/>
    </row>
    <row r="173" spans="1:15" ht="14.15" hidden="1" customHeight="1">
      <c r="A173" s="85">
        <v>41197</v>
      </c>
      <c r="B173" s="23">
        <v>2012</v>
      </c>
      <c r="C173" s="24">
        <v>1167826.44</v>
      </c>
      <c r="D173" s="25">
        <v>2075287.5600000003</v>
      </c>
      <c r="E173" s="25">
        <v>1075243.3699999999</v>
      </c>
      <c r="F173" s="25">
        <v>12370766.59</v>
      </c>
      <c r="G173" s="26">
        <v>16693899.59</v>
      </c>
      <c r="H173" s="25">
        <v>13640776.689999999</v>
      </c>
      <c r="I173" s="27">
        <v>3052822.3200000003</v>
      </c>
      <c r="J173" s="86">
        <f t="shared" si="24"/>
        <v>-67293.959999999031</v>
      </c>
      <c r="K173" s="87">
        <f t="shared" si="23"/>
        <v>-617797.56000000238</v>
      </c>
      <c r="O173" s="48"/>
    </row>
    <row r="174" spans="1:15" ht="14.15" hidden="1" customHeight="1">
      <c r="A174" s="85">
        <v>41229</v>
      </c>
      <c r="B174" s="23">
        <v>2012</v>
      </c>
      <c r="C174" s="24">
        <v>1156691.3600000001</v>
      </c>
      <c r="D174" s="25">
        <v>2064996.5000000002</v>
      </c>
      <c r="E174" s="25">
        <v>1059560.08</v>
      </c>
      <c r="F174" s="25">
        <v>12261602.749999998</v>
      </c>
      <c r="G174" s="26">
        <v>16542847.35</v>
      </c>
      <c r="H174" s="25">
        <v>13497253.549999999</v>
      </c>
      <c r="I174" s="27">
        <v>3045960.53</v>
      </c>
      <c r="J174" s="86">
        <f t="shared" si="24"/>
        <v>-151052.24000000022</v>
      </c>
      <c r="K174" s="87">
        <f t="shared" si="23"/>
        <v>-711069.13000000082</v>
      </c>
      <c r="O174" s="48"/>
    </row>
    <row r="175" spans="1:15" ht="14.15" hidden="1" customHeight="1">
      <c r="A175" s="85">
        <v>41261</v>
      </c>
      <c r="B175" s="23">
        <v>2012</v>
      </c>
      <c r="C175" s="24">
        <v>1139676.02</v>
      </c>
      <c r="D175" s="25">
        <v>2058871.02</v>
      </c>
      <c r="E175" s="25">
        <v>1051952.6900000002</v>
      </c>
      <c r="F175" s="25">
        <v>12180493.099999998</v>
      </c>
      <c r="G175" s="26">
        <v>16433850.199999997</v>
      </c>
      <c r="H175" s="25">
        <v>13391450.299999999</v>
      </c>
      <c r="I175" s="27">
        <v>3041911.81</v>
      </c>
      <c r="J175" s="86">
        <f t="shared" si="24"/>
        <v>-108997.15000000224</v>
      </c>
      <c r="K175" s="87">
        <f t="shared" si="23"/>
        <v>-789188.90000000037</v>
      </c>
      <c r="L175" s="92"/>
      <c r="O175" s="48"/>
    </row>
    <row r="176" spans="1:15" ht="14.15" hidden="1" customHeight="1">
      <c r="A176" s="91">
        <v>2013</v>
      </c>
      <c r="B176" s="50">
        <v>2013</v>
      </c>
      <c r="C176" s="59"/>
      <c r="D176" s="60"/>
      <c r="E176" s="60"/>
      <c r="F176" s="60"/>
      <c r="G176" s="61"/>
      <c r="H176" s="60"/>
      <c r="I176" s="62"/>
      <c r="J176" s="98"/>
      <c r="K176" s="99"/>
      <c r="O176" s="48"/>
    </row>
    <row r="177" spans="1:15" ht="14.15" hidden="1" customHeight="1">
      <c r="A177" s="85">
        <v>41275</v>
      </c>
      <c r="B177" s="23">
        <v>2013</v>
      </c>
      <c r="C177" s="29">
        <v>1120505.33</v>
      </c>
      <c r="D177" s="30">
        <v>2048534.67</v>
      </c>
      <c r="E177" s="30">
        <v>1040274.1000000001</v>
      </c>
      <c r="F177" s="30">
        <v>12171937.18</v>
      </c>
      <c r="G177" s="31">
        <v>16387181.879999999</v>
      </c>
      <c r="H177" s="30">
        <v>13346871.880000001</v>
      </c>
      <c r="I177" s="32">
        <v>3038460.23</v>
      </c>
      <c r="J177" s="89">
        <f>G177-G175</f>
        <v>-46668.319999998435</v>
      </c>
      <c r="K177" s="90">
        <f>G177-G164</f>
        <v>-784177.73000000045</v>
      </c>
      <c r="O177" s="48"/>
    </row>
    <row r="178" spans="1:15" ht="14.15" hidden="1" customHeight="1">
      <c r="A178" s="85">
        <v>41307</v>
      </c>
      <c r="B178" s="23">
        <v>2013</v>
      </c>
      <c r="C178" s="44">
        <v>1119159.48</v>
      </c>
      <c r="D178" s="45">
        <v>2039514.28</v>
      </c>
      <c r="E178" s="45">
        <v>1026145.15</v>
      </c>
      <c r="F178" s="45">
        <v>12159435.000000002</v>
      </c>
      <c r="G178" s="46">
        <v>16344224.500000002</v>
      </c>
      <c r="H178" s="45">
        <v>13312344.4</v>
      </c>
      <c r="I178" s="47">
        <v>3032080.5300000003</v>
      </c>
      <c r="J178" s="86">
        <f>G178-G177</f>
        <v>-42957.379999997094</v>
      </c>
      <c r="K178" s="87">
        <f t="shared" ref="K178:K188" si="25">G178-G165</f>
        <v>-753869.67999999784</v>
      </c>
      <c r="O178" s="48"/>
    </row>
    <row r="179" spans="1:15" ht="14.15" hidden="1" customHeight="1">
      <c r="A179" s="85">
        <v>41339</v>
      </c>
      <c r="B179" s="23">
        <v>2013</v>
      </c>
      <c r="C179" s="24">
        <v>1120731.6100000001</v>
      </c>
      <c r="D179" s="25">
        <v>2031830.53</v>
      </c>
      <c r="E179" s="25">
        <v>1012091.89</v>
      </c>
      <c r="F179" s="25">
        <v>12146867.970000001</v>
      </c>
      <c r="G179" s="26">
        <v>16308125.570000002</v>
      </c>
      <c r="H179" s="25">
        <v>13279612.370000001</v>
      </c>
      <c r="I179" s="27">
        <v>3029085.14</v>
      </c>
      <c r="J179" s="86">
        <f t="shared" ref="J179:J188" si="26">G179-G178</f>
        <v>-36098.929999999702</v>
      </c>
      <c r="K179" s="87">
        <f t="shared" si="25"/>
        <v>-728544.5999999959</v>
      </c>
      <c r="O179" s="48"/>
    </row>
    <row r="180" spans="1:15" ht="14.15" customHeight="1">
      <c r="A180" s="85">
        <v>41371</v>
      </c>
      <c r="B180" s="23">
        <v>2013</v>
      </c>
      <c r="C180" s="24">
        <v>1118277.25</v>
      </c>
      <c r="D180" s="25">
        <v>2021637.01</v>
      </c>
      <c r="E180" s="25">
        <v>1001855.25</v>
      </c>
      <c r="F180" s="25">
        <v>12137549.300000001</v>
      </c>
      <c r="G180" s="26">
        <v>16273737.299999999</v>
      </c>
      <c r="H180" s="25">
        <v>13245865.199999999</v>
      </c>
      <c r="I180" s="27">
        <v>3029533.7399999998</v>
      </c>
      <c r="J180" s="86">
        <f t="shared" si="26"/>
        <v>-34388.270000003278</v>
      </c>
      <c r="K180" s="87">
        <f t="shared" si="25"/>
        <v>-694250.12000000291</v>
      </c>
      <c r="O180" s="48"/>
    </row>
    <row r="181" spans="1:15" ht="14.15" hidden="1" customHeight="1">
      <c r="A181" s="85">
        <v>41403</v>
      </c>
      <c r="B181" s="23">
        <v>2013</v>
      </c>
      <c r="C181" s="29">
        <v>1115026.3899999999</v>
      </c>
      <c r="D181" s="30">
        <v>2017693.34</v>
      </c>
      <c r="E181" s="30">
        <v>997426.76600000006</v>
      </c>
      <c r="F181" s="30">
        <v>12137670.209999999</v>
      </c>
      <c r="G181" s="31">
        <v>16261884.309999999</v>
      </c>
      <c r="H181" s="30">
        <v>13232152.91</v>
      </c>
      <c r="I181" s="32">
        <v>3031743.1</v>
      </c>
      <c r="J181" s="89">
        <f t="shared" si="26"/>
        <v>-11852.990000000224</v>
      </c>
      <c r="K181" s="87">
        <f t="shared" si="25"/>
        <v>-646888.21000000089</v>
      </c>
      <c r="O181" s="48"/>
    </row>
    <row r="182" spans="1:15" ht="14.15" hidden="1" customHeight="1">
      <c r="A182" s="85">
        <v>41435</v>
      </c>
      <c r="B182" s="23">
        <v>2013</v>
      </c>
      <c r="C182" s="24">
        <v>1101673.1299999999</v>
      </c>
      <c r="D182" s="25">
        <v>2015276.04</v>
      </c>
      <c r="E182" s="25">
        <v>993210.54100000008</v>
      </c>
      <c r="F182" s="25">
        <v>12145940.549999999</v>
      </c>
      <c r="G182" s="26">
        <v>16251909.149999999</v>
      </c>
      <c r="H182" s="25">
        <v>13216791.550000001</v>
      </c>
      <c r="I182" s="27">
        <v>3037217.58</v>
      </c>
      <c r="J182" s="86">
        <f t="shared" si="26"/>
        <v>-9975.160000000149</v>
      </c>
      <c r="K182" s="87">
        <f t="shared" si="25"/>
        <v>-636418.30999999866</v>
      </c>
      <c r="O182" s="48"/>
    </row>
    <row r="183" spans="1:15" ht="14.15" hidden="1" customHeight="1">
      <c r="A183" s="85">
        <v>41467</v>
      </c>
      <c r="B183" s="23">
        <v>2013</v>
      </c>
      <c r="C183" s="24">
        <v>1101045.26</v>
      </c>
      <c r="D183" s="25">
        <v>2014306.01</v>
      </c>
      <c r="E183" s="25">
        <v>990472.67700000003</v>
      </c>
      <c r="F183" s="25">
        <v>12144306.310000001</v>
      </c>
      <c r="G183" s="26">
        <v>16245792.91</v>
      </c>
      <c r="H183" s="25">
        <v>13202316.610000001</v>
      </c>
      <c r="I183" s="27">
        <v>3043480.53</v>
      </c>
      <c r="J183" s="89">
        <f t="shared" si="26"/>
        <v>-6116.2399999983609</v>
      </c>
      <c r="K183" s="90">
        <f t="shared" si="25"/>
        <v>-600404.5700000003</v>
      </c>
      <c r="O183" s="48"/>
    </row>
    <row r="184" spans="1:15" ht="14.15" hidden="1" customHeight="1">
      <c r="A184" s="85">
        <v>41499</v>
      </c>
      <c r="B184" s="23">
        <v>2013</v>
      </c>
      <c r="C184" s="44">
        <v>1095102.03</v>
      </c>
      <c r="D184" s="45">
        <v>2015350.6400000001</v>
      </c>
      <c r="E184" s="45">
        <v>986653.74599999993</v>
      </c>
      <c r="F184" s="45">
        <v>12166615.039999999</v>
      </c>
      <c r="G184" s="46">
        <v>16263155.539999999</v>
      </c>
      <c r="H184" s="45">
        <v>13216036.139999999</v>
      </c>
      <c r="I184" s="47">
        <v>3045368.25</v>
      </c>
      <c r="J184" s="86">
        <f t="shared" si="26"/>
        <v>17362.629999998957</v>
      </c>
      <c r="K184" s="100">
        <f t="shared" si="25"/>
        <v>-553207.15000000224</v>
      </c>
      <c r="O184" s="48"/>
    </row>
    <row r="185" spans="1:15" ht="14.15" hidden="1" customHeight="1">
      <c r="A185" s="85">
        <v>41531</v>
      </c>
      <c r="B185" s="23">
        <v>2013</v>
      </c>
      <c r="C185" s="24">
        <v>1094705.06</v>
      </c>
      <c r="D185" s="25">
        <v>2014164.3099999998</v>
      </c>
      <c r="E185" s="25">
        <v>983443.40099999995</v>
      </c>
      <c r="F185" s="25">
        <v>12178809.379999999</v>
      </c>
      <c r="G185" s="26">
        <v>16271428.18</v>
      </c>
      <c r="H185" s="25">
        <v>13222692.779999999</v>
      </c>
      <c r="I185" s="27">
        <v>3046890.16</v>
      </c>
      <c r="J185" s="86">
        <f t="shared" si="26"/>
        <v>8272.640000000596</v>
      </c>
      <c r="K185" s="87">
        <f t="shared" si="25"/>
        <v>-489765.36999999918</v>
      </c>
      <c r="O185" s="48"/>
    </row>
    <row r="186" spans="1:15" ht="14.15" hidden="1" customHeight="1">
      <c r="A186" s="85">
        <v>41563</v>
      </c>
      <c r="B186" s="23">
        <v>2013</v>
      </c>
      <c r="C186" s="24">
        <v>1125735.3700000001</v>
      </c>
      <c r="D186" s="25">
        <v>2015435.07</v>
      </c>
      <c r="E186" s="25">
        <v>980761.53599999996</v>
      </c>
      <c r="F186" s="25">
        <v>12208503.24</v>
      </c>
      <c r="G186" s="26">
        <v>16329558.540000001</v>
      </c>
      <c r="H186" s="25">
        <v>13280519.34</v>
      </c>
      <c r="I186" s="27">
        <v>3051140.4299999997</v>
      </c>
      <c r="J186" s="86">
        <f t="shared" si="26"/>
        <v>58130.360000001267</v>
      </c>
      <c r="K186" s="87">
        <f t="shared" si="25"/>
        <v>-364341.04999999888</v>
      </c>
      <c r="O186" s="48"/>
    </row>
    <row r="187" spans="1:15" ht="14.15" hidden="1" customHeight="1">
      <c r="A187" s="85">
        <v>41595</v>
      </c>
      <c r="B187" s="23">
        <v>2013</v>
      </c>
      <c r="C187" s="24">
        <v>1095436.6700000002</v>
      </c>
      <c r="D187" s="25">
        <v>2013106.75</v>
      </c>
      <c r="E187" s="25">
        <v>978442.304</v>
      </c>
      <c r="F187" s="25">
        <v>12228773.85</v>
      </c>
      <c r="G187" s="26">
        <v>16312486.449999999</v>
      </c>
      <c r="H187" s="25">
        <v>13254759.649999999</v>
      </c>
      <c r="I187" s="27">
        <v>3058444.62</v>
      </c>
      <c r="J187" s="86">
        <f t="shared" si="26"/>
        <v>-17072.090000001714</v>
      </c>
      <c r="K187" s="87">
        <f t="shared" si="25"/>
        <v>-230360.90000000037</v>
      </c>
      <c r="L187" s="2" t="s">
        <v>38</v>
      </c>
      <c r="M187" s="2" t="s">
        <v>39</v>
      </c>
      <c r="O187" s="48"/>
    </row>
    <row r="188" spans="1:15" ht="14.15" hidden="1" customHeight="1">
      <c r="A188" s="85">
        <v>41627</v>
      </c>
      <c r="B188" s="23">
        <v>2013</v>
      </c>
      <c r="C188" s="24">
        <v>1109443.8899999999</v>
      </c>
      <c r="D188" s="25">
        <v>2013884.64</v>
      </c>
      <c r="E188" s="25">
        <v>975541.58399999992</v>
      </c>
      <c r="F188" s="25">
        <v>12249849.43</v>
      </c>
      <c r="G188" s="26">
        <v>16351616.029999999</v>
      </c>
      <c r="H188" s="25">
        <v>13285508.630000001</v>
      </c>
      <c r="I188" s="27">
        <v>3065753.65</v>
      </c>
      <c r="J188" s="86">
        <f t="shared" si="26"/>
        <v>39129.580000000075</v>
      </c>
      <c r="K188" s="87">
        <f t="shared" si="25"/>
        <v>-82234.169999998063</v>
      </c>
      <c r="L188" s="92">
        <v>1</v>
      </c>
      <c r="O188" s="48"/>
    </row>
    <row r="189" spans="1:15" ht="14.15" hidden="1" customHeight="1">
      <c r="A189" s="91">
        <v>2014</v>
      </c>
      <c r="B189" s="23">
        <v>2014</v>
      </c>
      <c r="C189" s="17"/>
      <c r="D189" s="18"/>
      <c r="E189" s="18"/>
      <c r="F189" s="18"/>
      <c r="G189" s="55"/>
      <c r="H189" s="18"/>
      <c r="I189" s="21"/>
      <c r="J189" s="101"/>
      <c r="K189" s="99"/>
      <c r="O189" s="48"/>
    </row>
    <row r="190" spans="1:15" ht="14.15" hidden="1" customHeight="1">
      <c r="A190" s="85">
        <v>41640</v>
      </c>
      <c r="B190" s="23">
        <v>2014</v>
      </c>
      <c r="C190" s="29">
        <v>1118428.1100000001</v>
      </c>
      <c r="D190" s="30">
        <v>2012845.46</v>
      </c>
      <c r="E190" s="30">
        <v>970799.42100000009</v>
      </c>
      <c r="F190" s="30">
        <v>12271923.92</v>
      </c>
      <c r="G190" s="31">
        <v>16385741.520000001</v>
      </c>
      <c r="H190" s="30">
        <v>13314128.82</v>
      </c>
      <c r="I190" s="32">
        <v>3070370.5</v>
      </c>
      <c r="J190" s="89">
        <f>G190-G188</f>
        <v>34125.490000002086</v>
      </c>
      <c r="K190" s="90">
        <f>G190-G177</f>
        <v>-1440.3599999975413</v>
      </c>
      <c r="L190" s="2">
        <v>2</v>
      </c>
      <c r="O190" s="48"/>
    </row>
    <row r="191" spans="1:15" ht="14.15" hidden="1" customHeight="1">
      <c r="A191" s="85">
        <v>41671</v>
      </c>
      <c r="B191" s="23">
        <v>2014</v>
      </c>
      <c r="C191" s="24">
        <v>1122727.0900000001</v>
      </c>
      <c r="D191" s="25">
        <v>2013305</v>
      </c>
      <c r="E191" s="25">
        <v>967836.28299999994</v>
      </c>
      <c r="F191" s="25">
        <v>12294914.300000001</v>
      </c>
      <c r="G191" s="26">
        <v>16405138.799999999</v>
      </c>
      <c r="H191" s="25">
        <v>13327845.600000001</v>
      </c>
      <c r="I191" s="27">
        <v>3075924.96</v>
      </c>
      <c r="J191" s="86">
        <f>G191-G190</f>
        <v>19397.279999997467</v>
      </c>
      <c r="K191" s="87">
        <f t="shared" ref="K191:K201" si="27">G191-G178</f>
        <v>60914.29999999702</v>
      </c>
      <c r="L191" s="2">
        <v>3</v>
      </c>
      <c r="M191" s="2">
        <v>1</v>
      </c>
      <c r="O191" s="48"/>
    </row>
    <row r="192" spans="1:15" ht="14.15" hidden="1" customHeight="1">
      <c r="A192" s="85">
        <v>41699</v>
      </c>
      <c r="B192" s="23">
        <v>2014</v>
      </c>
      <c r="C192" s="24">
        <v>1113921.54</v>
      </c>
      <c r="D192" s="25">
        <v>2014631.4</v>
      </c>
      <c r="E192" s="25">
        <v>970376.54599999997</v>
      </c>
      <c r="F192" s="25">
        <v>12315933.709999999</v>
      </c>
      <c r="G192" s="26">
        <v>16418265.91</v>
      </c>
      <c r="H192" s="25">
        <v>13334699.609999999</v>
      </c>
      <c r="I192" s="27">
        <v>3082900.47</v>
      </c>
      <c r="J192" s="86">
        <f t="shared" ref="J192:J201" si="28">G192-G191</f>
        <v>13127.110000001267</v>
      </c>
      <c r="K192" s="87">
        <f t="shared" si="27"/>
        <v>110140.33999999799</v>
      </c>
      <c r="L192" s="2">
        <v>4</v>
      </c>
      <c r="M192" s="2">
        <v>2</v>
      </c>
      <c r="O192" s="48"/>
    </row>
    <row r="193" spans="1:15" ht="14.15" customHeight="1">
      <c r="A193" s="85">
        <v>41730</v>
      </c>
      <c r="B193" s="23">
        <v>2014</v>
      </c>
      <c r="C193" s="44">
        <v>1106192.83</v>
      </c>
      <c r="D193" s="45">
        <v>2016508.66</v>
      </c>
      <c r="E193" s="45">
        <v>972773.43400000001</v>
      </c>
      <c r="F193" s="45">
        <v>12352998.5</v>
      </c>
      <c r="G193" s="46">
        <v>16452568</v>
      </c>
      <c r="H193" s="45">
        <v>13360702.299999999</v>
      </c>
      <c r="I193" s="47">
        <v>3091625.11</v>
      </c>
      <c r="J193" s="86">
        <f t="shared" si="28"/>
        <v>34302.089999999851</v>
      </c>
      <c r="K193" s="87">
        <f t="shared" si="27"/>
        <v>178830.70000000112</v>
      </c>
      <c r="L193" s="2">
        <v>5</v>
      </c>
      <c r="M193" s="2">
        <v>3</v>
      </c>
      <c r="O193" s="48"/>
    </row>
    <row r="194" spans="1:15" ht="14.15" hidden="1" customHeight="1">
      <c r="A194" s="85">
        <v>41760</v>
      </c>
      <c r="B194" s="23">
        <v>2014</v>
      </c>
      <c r="C194" s="29">
        <v>1110772.24</v>
      </c>
      <c r="D194" s="30">
        <v>2018442.71</v>
      </c>
      <c r="E194" s="30">
        <v>973477.77399999998</v>
      </c>
      <c r="F194" s="30">
        <v>12392521.609999999</v>
      </c>
      <c r="G194" s="31">
        <v>16497628.210000001</v>
      </c>
      <c r="H194" s="30">
        <v>13397911.409999998</v>
      </c>
      <c r="I194" s="32">
        <v>3099877.62</v>
      </c>
      <c r="J194" s="89">
        <f t="shared" si="28"/>
        <v>45060.210000000894</v>
      </c>
      <c r="K194" s="89">
        <f t="shared" si="27"/>
        <v>235743.90000000224</v>
      </c>
      <c r="L194" s="2">
        <v>6</v>
      </c>
      <c r="M194" s="2">
        <v>4</v>
      </c>
      <c r="O194" s="48"/>
    </row>
    <row r="195" spans="1:15" ht="14.15" hidden="1" customHeight="1">
      <c r="A195" s="85">
        <v>41791</v>
      </c>
      <c r="B195" s="23">
        <v>2014</v>
      </c>
      <c r="C195" s="24">
        <v>1105905.23</v>
      </c>
      <c r="D195" s="25">
        <v>2021301.94</v>
      </c>
      <c r="E195" s="25">
        <v>976931.26600000006</v>
      </c>
      <c r="F195" s="25">
        <v>12423232.76</v>
      </c>
      <c r="G195" s="26">
        <v>16526918.459999999</v>
      </c>
      <c r="H195" s="25">
        <v>13420444.060000001</v>
      </c>
      <c r="I195" s="27">
        <v>3107537.6500000004</v>
      </c>
      <c r="J195" s="86">
        <f t="shared" si="28"/>
        <v>29290.249999998137</v>
      </c>
      <c r="K195" s="87">
        <f t="shared" si="27"/>
        <v>275009.31000000052</v>
      </c>
      <c r="L195" s="2">
        <v>7</v>
      </c>
      <c r="M195" s="2">
        <v>5</v>
      </c>
      <c r="O195" s="48"/>
    </row>
    <row r="196" spans="1:15" ht="14.15" hidden="1" customHeight="1">
      <c r="A196" s="85">
        <v>41821</v>
      </c>
      <c r="B196" s="23">
        <v>2014</v>
      </c>
      <c r="C196" s="24">
        <v>1105769.72</v>
      </c>
      <c r="D196" s="25">
        <v>2025023.26</v>
      </c>
      <c r="E196" s="25">
        <v>980590.90500000003</v>
      </c>
      <c r="F196" s="25">
        <v>12451788.300000001</v>
      </c>
      <c r="G196" s="26">
        <v>16557613.5</v>
      </c>
      <c r="H196" s="25">
        <v>13443103.700000001</v>
      </c>
      <c r="I196" s="27">
        <v>3114882.12</v>
      </c>
      <c r="J196" s="89">
        <f t="shared" si="28"/>
        <v>30695.040000000969</v>
      </c>
      <c r="K196" s="90">
        <f t="shared" si="27"/>
        <v>311820.58999999985</v>
      </c>
      <c r="L196" s="2">
        <v>8</v>
      </c>
      <c r="M196" s="2">
        <v>6</v>
      </c>
      <c r="O196" s="48"/>
    </row>
    <row r="197" spans="1:15" ht="14.15" hidden="1" customHeight="1">
      <c r="A197" s="85">
        <v>41852</v>
      </c>
      <c r="B197" s="23">
        <v>2014</v>
      </c>
      <c r="C197" s="24">
        <v>1106440.28</v>
      </c>
      <c r="D197" s="25">
        <v>2026861.83</v>
      </c>
      <c r="E197" s="25">
        <v>984543.14799999993</v>
      </c>
      <c r="F197" s="25">
        <v>12486003.85</v>
      </c>
      <c r="G197" s="26">
        <v>16600409.549999997</v>
      </c>
      <c r="H197" s="25">
        <v>13478880.349999998</v>
      </c>
      <c r="I197" s="27">
        <v>3120535.46</v>
      </c>
      <c r="J197" s="86">
        <f t="shared" si="28"/>
        <v>42796.04999999702</v>
      </c>
      <c r="K197" s="87">
        <f t="shared" si="27"/>
        <v>337254.00999999791</v>
      </c>
      <c r="L197" s="2">
        <v>9</v>
      </c>
      <c r="M197" s="2">
        <v>7</v>
      </c>
      <c r="O197" s="48"/>
    </row>
    <row r="198" spans="1:15" ht="14.15" hidden="1" customHeight="1">
      <c r="A198" s="85">
        <v>41883</v>
      </c>
      <c r="B198" s="23">
        <v>2014</v>
      </c>
      <c r="C198" s="24">
        <v>1115041.8700000001</v>
      </c>
      <c r="D198" s="25">
        <v>2028183.02</v>
      </c>
      <c r="E198" s="25">
        <v>985442.04500000004</v>
      </c>
      <c r="F198" s="25">
        <v>12519107.289999999</v>
      </c>
      <c r="G198" s="26">
        <v>16640725.99</v>
      </c>
      <c r="H198" s="25">
        <v>13514278.59</v>
      </c>
      <c r="I198" s="27">
        <v>3125741.17</v>
      </c>
      <c r="J198" s="86">
        <f t="shared" si="28"/>
        <v>40316.440000003204</v>
      </c>
      <c r="K198" s="87">
        <f t="shared" si="27"/>
        <v>369297.81000000052</v>
      </c>
      <c r="L198" s="2">
        <v>10</v>
      </c>
      <c r="M198" s="2">
        <v>8</v>
      </c>
      <c r="O198" s="48"/>
    </row>
    <row r="199" spans="1:15" ht="14.15" hidden="1" customHeight="1">
      <c r="A199" s="85">
        <v>41913</v>
      </c>
      <c r="B199" s="23">
        <v>2014</v>
      </c>
      <c r="C199" s="24">
        <v>1114060.9300000002</v>
      </c>
      <c r="D199" s="25">
        <v>2028879.27</v>
      </c>
      <c r="E199" s="25">
        <v>988848.71</v>
      </c>
      <c r="F199" s="25">
        <v>12547719.01</v>
      </c>
      <c r="G199" s="26">
        <v>16671330.109999999</v>
      </c>
      <c r="H199" s="25">
        <v>13543720.41</v>
      </c>
      <c r="I199" s="27">
        <v>3131268</v>
      </c>
      <c r="J199" s="86">
        <f t="shared" si="28"/>
        <v>30604.11999999918</v>
      </c>
      <c r="K199" s="87">
        <f t="shared" si="27"/>
        <v>341771.56999999844</v>
      </c>
      <c r="L199" s="2">
        <v>11</v>
      </c>
      <c r="M199" s="2">
        <v>9</v>
      </c>
      <c r="O199" s="48"/>
    </row>
    <row r="200" spans="1:15" ht="14.15" hidden="1" customHeight="1">
      <c r="A200" s="85">
        <v>41944</v>
      </c>
      <c r="B200" s="23">
        <v>2014</v>
      </c>
      <c r="C200" s="24">
        <v>1115431.99</v>
      </c>
      <c r="D200" s="25">
        <v>2032262.0899999999</v>
      </c>
      <c r="E200" s="25">
        <v>995134.41999999993</v>
      </c>
      <c r="F200" s="25">
        <v>12590097</v>
      </c>
      <c r="G200" s="26">
        <v>16724131.599999998</v>
      </c>
      <c r="H200" s="25">
        <v>13590345.4</v>
      </c>
      <c r="I200" s="27">
        <v>3136252.8400000003</v>
      </c>
      <c r="J200" s="86">
        <f t="shared" si="28"/>
        <v>52801.489999998361</v>
      </c>
      <c r="K200" s="87">
        <f t="shared" si="27"/>
        <v>411645.14999999851</v>
      </c>
      <c r="L200" s="2">
        <v>12</v>
      </c>
      <c r="M200" s="2">
        <v>10</v>
      </c>
      <c r="O200" s="48"/>
    </row>
    <row r="201" spans="1:15" ht="14.15" hidden="1" customHeight="1">
      <c r="A201" s="85">
        <v>41974</v>
      </c>
      <c r="B201" s="23">
        <v>2014</v>
      </c>
      <c r="C201" s="24">
        <v>1112554.7200000002</v>
      </c>
      <c r="D201" s="25">
        <v>2036041.53</v>
      </c>
      <c r="E201" s="25">
        <v>1001056.15</v>
      </c>
      <c r="F201" s="25">
        <v>12628757.85</v>
      </c>
      <c r="G201" s="26">
        <v>16773394.449999999</v>
      </c>
      <c r="H201" s="25">
        <v>13631534.850000001</v>
      </c>
      <c r="I201" s="27">
        <v>3142077.94</v>
      </c>
      <c r="J201" s="86">
        <f t="shared" si="28"/>
        <v>49262.85000000149</v>
      </c>
      <c r="K201" s="87">
        <f t="shared" si="27"/>
        <v>421778.41999999993</v>
      </c>
      <c r="L201" s="2">
        <v>13</v>
      </c>
      <c r="M201" s="2">
        <v>11</v>
      </c>
      <c r="O201" s="48"/>
    </row>
    <row r="202" spans="1:15" ht="14.15" hidden="1" customHeight="1">
      <c r="A202" s="91">
        <v>2015</v>
      </c>
      <c r="B202" s="23">
        <v>2015</v>
      </c>
      <c r="C202" s="24"/>
      <c r="D202" s="25"/>
      <c r="E202" s="25"/>
      <c r="F202" s="25"/>
      <c r="G202" s="26"/>
      <c r="H202" s="25"/>
      <c r="I202" s="27"/>
      <c r="J202" s="97"/>
      <c r="K202" s="96"/>
      <c r="O202" s="48"/>
    </row>
    <row r="203" spans="1:15" ht="14.15" hidden="1" customHeight="1">
      <c r="A203" s="85">
        <v>42005</v>
      </c>
      <c r="B203" s="23">
        <v>2015</v>
      </c>
      <c r="C203" s="24">
        <v>1080704.2</v>
      </c>
      <c r="D203" s="25">
        <v>2036669.8699999999</v>
      </c>
      <c r="E203" s="25">
        <v>1004903.5599999999</v>
      </c>
      <c r="F203" s="25">
        <v>12674667.75</v>
      </c>
      <c r="G203" s="26">
        <v>16805751.849999998</v>
      </c>
      <c r="H203" s="25">
        <v>13658262.85</v>
      </c>
      <c r="I203" s="27">
        <v>3146652.5900000003</v>
      </c>
      <c r="J203" s="86">
        <f>G203-G201</f>
        <v>32357.39999999851</v>
      </c>
      <c r="K203" s="87">
        <f>G203-G190</f>
        <v>420010.32999999635</v>
      </c>
      <c r="L203" s="2">
        <v>14</v>
      </c>
      <c r="M203" s="2">
        <v>12</v>
      </c>
      <c r="O203" s="48"/>
    </row>
    <row r="204" spans="1:15" ht="14.15" hidden="1" customHeight="1">
      <c r="A204" s="85">
        <v>42037</v>
      </c>
      <c r="B204" s="23">
        <v>2014.5384615384601</v>
      </c>
      <c r="C204" s="24">
        <v>1091241.76</v>
      </c>
      <c r="D204" s="25">
        <v>2043385.26</v>
      </c>
      <c r="E204" s="25">
        <v>1014235.39</v>
      </c>
      <c r="F204" s="25">
        <v>12720591.4</v>
      </c>
      <c r="G204" s="26">
        <v>16874788.5</v>
      </c>
      <c r="H204" s="25">
        <v>13724562.6</v>
      </c>
      <c r="I204" s="27">
        <v>3149005.97</v>
      </c>
      <c r="J204" s="86">
        <f>G204-G203</f>
        <v>69036.650000002235</v>
      </c>
      <c r="K204" s="87">
        <f t="shared" ref="K204:K214" si="29">G204-G191</f>
        <v>469649.70000000112</v>
      </c>
      <c r="L204" s="2">
        <v>15</v>
      </c>
      <c r="M204" s="2">
        <v>13</v>
      </c>
      <c r="O204" s="48"/>
    </row>
    <row r="205" spans="1:15" ht="14.15" hidden="1" customHeight="1">
      <c r="A205" s="85">
        <v>42069</v>
      </c>
      <c r="B205" s="23">
        <v>2014.59120879121</v>
      </c>
      <c r="C205" s="24">
        <v>1105921.07</v>
      </c>
      <c r="D205" s="25">
        <v>2050078.0599999998</v>
      </c>
      <c r="E205" s="25">
        <v>1020809.38</v>
      </c>
      <c r="F205" s="25">
        <v>12767506.549999999</v>
      </c>
      <c r="G205" s="26">
        <v>16951327.449999999</v>
      </c>
      <c r="H205" s="25">
        <v>13795967.65</v>
      </c>
      <c r="I205" s="27">
        <v>3153841.46</v>
      </c>
      <c r="J205" s="86">
        <f t="shared" ref="J205:J214" si="30">G205-G204</f>
        <v>76538.949999999255</v>
      </c>
      <c r="K205" s="87">
        <f t="shared" si="29"/>
        <v>533061.53999999911</v>
      </c>
      <c r="L205" s="2">
        <v>16</v>
      </c>
      <c r="M205" s="2">
        <v>14</v>
      </c>
      <c r="O205" s="48"/>
    </row>
    <row r="206" spans="1:15" ht="14.15" customHeight="1">
      <c r="A206" s="85">
        <v>42101</v>
      </c>
      <c r="B206" s="23">
        <v>2014.6439560439601</v>
      </c>
      <c r="C206" s="24">
        <v>1116540.46</v>
      </c>
      <c r="D206" s="25">
        <v>2056370.93</v>
      </c>
      <c r="E206" s="25">
        <v>1024776.55</v>
      </c>
      <c r="F206" s="25">
        <v>12807352.050000001</v>
      </c>
      <c r="G206" s="26">
        <v>17016550.149999999</v>
      </c>
      <c r="H206" s="25">
        <v>13854578.65</v>
      </c>
      <c r="I206" s="27">
        <v>3160676.37</v>
      </c>
      <c r="J206" s="86">
        <f t="shared" si="30"/>
        <v>65222.699999999255</v>
      </c>
      <c r="K206" s="87">
        <f t="shared" si="29"/>
        <v>563982.14999999851</v>
      </c>
      <c r="L206" s="2">
        <v>17</v>
      </c>
      <c r="M206" s="2">
        <v>15</v>
      </c>
      <c r="O206" s="48"/>
    </row>
    <row r="207" spans="1:15" ht="14.15" hidden="1" customHeight="1">
      <c r="A207" s="85">
        <v>42133</v>
      </c>
      <c r="B207" s="23">
        <v>2014.6967032967</v>
      </c>
      <c r="C207" s="24">
        <v>1122635.0999999999</v>
      </c>
      <c r="D207" s="25">
        <v>2063397.43</v>
      </c>
      <c r="E207" s="25">
        <v>1028929.23</v>
      </c>
      <c r="F207" s="25">
        <v>12843207.199999999</v>
      </c>
      <c r="G207" s="26">
        <v>17066490.400000002</v>
      </c>
      <c r="H207" s="25">
        <v>13898992.199999999</v>
      </c>
      <c r="I207" s="27">
        <v>3166287.37</v>
      </c>
      <c r="J207" s="86">
        <f t="shared" si="30"/>
        <v>49940.250000003725</v>
      </c>
      <c r="K207" s="87">
        <f t="shared" si="29"/>
        <v>568862.19000000134</v>
      </c>
      <c r="L207" s="2">
        <v>18</v>
      </c>
      <c r="M207" s="2">
        <v>16</v>
      </c>
      <c r="O207" s="48"/>
    </row>
    <row r="208" spans="1:15" ht="14.15" hidden="1" customHeight="1">
      <c r="A208" s="85">
        <v>42165</v>
      </c>
      <c r="B208" s="23">
        <v>2014.7494505494501</v>
      </c>
      <c r="C208" s="24">
        <v>1120829.01</v>
      </c>
      <c r="D208" s="25">
        <v>2068122.5</v>
      </c>
      <c r="E208" s="25">
        <v>1027854.0800000001</v>
      </c>
      <c r="F208" s="25">
        <v>12857738.979999999</v>
      </c>
      <c r="G208" s="26">
        <v>17079898.379999999</v>
      </c>
      <c r="H208" s="25">
        <v>13909072.379999999</v>
      </c>
      <c r="I208" s="27">
        <v>3170568.0900000003</v>
      </c>
      <c r="J208" s="86">
        <f t="shared" si="30"/>
        <v>13407.979999996722</v>
      </c>
      <c r="K208" s="87">
        <f t="shared" si="29"/>
        <v>552979.91999999993</v>
      </c>
      <c r="L208" s="2">
        <v>19</v>
      </c>
      <c r="M208" s="2">
        <v>17</v>
      </c>
      <c r="O208" s="48"/>
    </row>
    <row r="209" spans="1:15" ht="15" hidden="1" customHeight="1">
      <c r="A209" s="85">
        <v>42197</v>
      </c>
      <c r="B209" s="23">
        <v>2014.8021978022</v>
      </c>
      <c r="C209" s="24">
        <v>1117553.68</v>
      </c>
      <c r="D209" s="25">
        <v>2073018.15</v>
      </c>
      <c r="E209" s="25">
        <v>1028330.8300000001</v>
      </c>
      <c r="F209" s="25">
        <v>12892143.799999999</v>
      </c>
      <c r="G209" s="26">
        <v>17109691.600000001</v>
      </c>
      <c r="H209" s="25">
        <v>13935565.1</v>
      </c>
      <c r="I209" s="27">
        <v>3173252.48</v>
      </c>
      <c r="J209" s="89">
        <f t="shared" si="30"/>
        <v>29793.220000002533</v>
      </c>
      <c r="K209" s="90">
        <f t="shared" si="29"/>
        <v>552078.10000000149</v>
      </c>
      <c r="L209" s="2">
        <v>20</v>
      </c>
      <c r="M209" s="2">
        <v>18</v>
      </c>
      <c r="O209" s="48"/>
    </row>
    <row r="210" spans="1:15" ht="14.15" hidden="1" customHeight="1">
      <c r="A210" s="85">
        <v>42229</v>
      </c>
      <c r="B210" s="23">
        <v>2014.8549450549399</v>
      </c>
      <c r="C210" s="24">
        <v>1119630.0900000001</v>
      </c>
      <c r="D210" s="25">
        <v>2075029.4</v>
      </c>
      <c r="E210" s="25">
        <v>1030649.7799999999</v>
      </c>
      <c r="F210" s="25">
        <v>12919752.580000002</v>
      </c>
      <c r="G210" s="26">
        <v>17143387.179999996</v>
      </c>
      <c r="H210" s="25">
        <v>13966289.580000002</v>
      </c>
      <c r="I210" s="27">
        <v>3175454.26</v>
      </c>
      <c r="J210" s="86">
        <f t="shared" si="30"/>
        <v>33695.579999994487</v>
      </c>
      <c r="K210" s="87">
        <f t="shared" si="29"/>
        <v>542977.62999999896</v>
      </c>
      <c r="L210" s="2">
        <v>21</v>
      </c>
      <c r="M210" s="2">
        <v>19</v>
      </c>
      <c r="O210" s="48"/>
    </row>
    <row r="211" spans="1:15" ht="14.15" hidden="1" customHeight="1">
      <c r="A211" s="85">
        <v>42261</v>
      </c>
      <c r="B211" s="23">
        <v>2014.90769230769</v>
      </c>
      <c r="C211" s="24">
        <v>1125999.5</v>
      </c>
      <c r="D211" s="25">
        <v>2077356.8599999999</v>
      </c>
      <c r="E211" s="25">
        <v>1031902.39</v>
      </c>
      <c r="F211" s="25">
        <v>12951118.07</v>
      </c>
      <c r="G211" s="26">
        <v>17179334.57</v>
      </c>
      <c r="H211" s="25">
        <v>14001363.17</v>
      </c>
      <c r="I211" s="27">
        <v>3176792.2800000003</v>
      </c>
      <c r="J211" s="86">
        <f t="shared" si="30"/>
        <v>35947.390000004321</v>
      </c>
      <c r="K211" s="87">
        <f t="shared" si="29"/>
        <v>538608.58000000007</v>
      </c>
      <c r="L211" s="2">
        <v>22</v>
      </c>
      <c r="M211" s="2">
        <v>20</v>
      </c>
      <c r="O211" s="48"/>
    </row>
    <row r="212" spans="1:15" ht="14.15" hidden="1" customHeight="1">
      <c r="A212" s="85">
        <v>42293</v>
      </c>
      <c r="B212" s="23">
        <v>2014.9604395604399</v>
      </c>
      <c r="C212" s="24">
        <v>1123346.1199999999</v>
      </c>
      <c r="D212" s="25">
        <v>2081407.6700000002</v>
      </c>
      <c r="E212" s="25">
        <v>1033184.3200000001</v>
      </c>
      <c r="F212" s="25">
        <v>12975809.930000002</v>
      </c>
      <c r="G212" s="26">
        <v>17202831.129999999</v>
      </c>
      <c r="H212" s="25">
        <v>14031083.73</v>
      </c>
      <c r="I212" s="27">
        <v>3178179.3</v>
      </c>
      <c r="J212" s="86">
        <f t="shared" si="30"/>
        <v>23496.559999998659</v>
      </c>
      <c r="K212" s="87">
        <f t="shared" si="29"/>
        <v>531501.01999999955</v>
      </c>
      <c r="L212" s="2">
        <v>23</v>
      </c>
      <c r="M212" s="2">
        <v>21</v>
      </c>
      <c r="O212" s="48"/>
    </row>
    <row r="213" spans="1:15" ht="14.15" hidden="1" customHeight="1">
      <c r="A213" s="85">
        <v>42325</v>
      </c>
      <c r="B213" s="23">
        <v>2015.01318681319</v>
      </c>
      <c r="C213" s="24">
        <v>1129477.1599999999</v>
      </c>
      <c r="D213" s="25">
        <v>2088186.85</v>
      </c>
      <c r="E213" s="25">
        <v>1037140.0900000001</v>
      </c>
      <c r="F213" s="25">
        <v>13010681.100000001</v>
      </c>
      <c r="G213" s="26">
        <v>17257277.400000002</v>
      </c>
      <c r="H213" s="25">
        <v>14079482.199999999</v>
      </c>
      <c r="I213" s="27">
        <v>3182107.34</v>
      </c>
      <c r="J213" s="86">
        <f t="shared" si="30"/>
        <v>54446.270000003278</v>
      </c>
      <c r="K213" s="87">
        <f t="shared" si="29"/>
        <v>533145.80000000447</v>
      </c>
      <c r="L213" s="2">
        <v>24</v>
      </c>
      <c r="M213" s="2">
        <v>22</v>
      </c>
      <c r="O213" s="48"/>
    </row>
    <row r="214" spans="1:15" ht="11.9" hidden="1" customHeight="1">
      <c r="A214" s="85">
        <v>42357</v>
      </c>
      <c r="B214" s="23">
        <v>2015.0659340659299</v>
      </c>
      <c r="C214" s="24">
        <v>1128347.45</v>
      </c>
      <c r="D214" s="25">
        <v>2094281.2800000003</v>
      </c>
      <c r="E214" s="25">
        <v>1039653.3999999999</v>
      </c>
      <c r="F214" s="25">
        <v>13056442.95736842</v>
      </c>
      <c r="G214" s="26">
        <v>17314261.357368421</v>
      </c>
      <c r="H214" s="25">
        <v>14130740.357368419</v>
      </c>
      <c r="I214" s="27">
        <v>3184388</v>
      </c>
      <c r="J214" s="86">
        <f t="shared" si="30"/>
        <v>56983.957368418574</v>
      </c>
      <c r="K214" s="87">
        <f t="shared" si="29"/>
        <v>540866.90736842155</v>
      </c>
      <c r="L214" s="2">
        <v>25</v>
      </c>
      <c r="M214" s="2">
        <v>23</v>
      </c>
      <c r="O214" s="48"/>
    </row>
    <row r="215" spans="1:15" ht="14.15" hidden="1" customHeight="1">
      <c r="A215" s="91">
        <v>2016</v>
      </c>
      <c r="B215" s="23">
        <v>2015.11868131868</v>
      </c>
      <c r="C215" s="59"/>
      <c r="D215" s="60"/>
      <c r="E215" s="60"/>
      <c r="F215" s="60"/>
      <c r="G215" s="61"/>
      <c r="H215" s="60"/>
      <c r="I215" s="62"/>
      <c r="J215" s="98"/>
      <c r="K215" s="99"/>
      <c r="O215" s="48"/>
    </row>
    <row r="216" spans="1:15" ht="14.15" hidden="1" customHeight="1">
      <c r="A216" s="85">
        <v>42370</v>
      </c>
      <c r="B216" s="23">
        <v>2016</v>
      </c>
      <c r="C216" s="29">
        <v>1121098.74</v>
      </c>
      <c r="D216" s="30">
        <v>2096893.84</v>
      </c>
      <c r="E216" s="30">
        <v>1037466.75</v>
      </c>
      <c r="F216" s="30">
        <v>13087479.68</v>
      </c>
      <c r="G216" s="31">
        <v>17346103.780000001</v>
      </c>
      <c r="H216" s="30">
        <v>14161037.68</v>
      </c>
      <c r="I216" s="32">
        <v>3184918.62</v>
      </c>
      <c r="J216" s="89">
        <f>G216-G214</f>
        <v>31842.422631580383</v>
      </c>
      <c r="K216" s="90">
        <f t="shared" ref="K216:K240" si="31">G216-G203</f>
        <v>540351.93000000343</v>
      </c>
      <c r="L216" s="2">
        <v>26</v>
      </c>
      <c r="M216" s="2">
        <v>24</v>
      </c>
      <c r="O216" s="48"/>
    </row>
    <row r="217" spans="1:15" ht="14.15" hidden="1" customHeight="1">
      <c r="A217" s="85">
        <v>42401</v>
      </c>
      <c r="B217" s="23">
        <v>2016</v>
      </c>
      <c r="C217" s="44">
        <v>1116703.4200000002</v>
      </c>
      <c r="D217" s="45">
        <v>2102595.2600000002</v>
      </c>
      <c r="E217" s="45">
        <v>1039721.3400000001</v>
      </c>
      <c r="F217" s="45">
        <v>13121618.630000001</v>
      </c>
      <c r="G217" s="46">
        <v>17382813.23</v>
      </c>
      <c r="H217" s="45">
        <v>14192928.330000002</v>
      </c>
      <c r="I217" s="47">
        <v>3188824.3000000003</v>
      </c>
      <c r="J217" s="86">
        <f t="shared" ref="J217:J222" si="32">G217-G216</f>
        <v>36709.449999999255</v>
      </c>
      <c r="K217" s="87">
        <f t="shared" si="31"/>
        <v>508024.73000000045</v>
      </c>
      <c r="L217" s="2">
        <v>27</v>
      </c>
      <c r="M217" s="2">
        <v>25</v>
      </c>
      <c r="O217" s="48"/>
    </row>
    <row r="218" spans="1:15" ht="14.15" hidden="1" customHeight="1">
      <c r="A218" s="85">
        <v>42430</v>
      </c>
      <c r="B218" s="23">
        <v>2016</v>
      </c>
      <c r="C218" s="24">
        <v>1118440.68</v>
      </c>
      <c r="D218" s="25">
        <v>2105883.9300000002</v>
      </c>
      <c r="E218" s="25">
        <v>1040807.72</v>
      </c>
      <c r="F218" s="25">
        <v>13156822.420000002</v>
      </c>
      <c r="G218" s="26">
        <v>17426169.32</v>
      </c>
      <c r="H218" s="25">
        <v>14231645.220000001</v>
      </c>
      <c r="I218" s="27">
        <v>3192815.92</v>
      </c>
      <c r="J218" s="86">
        <f t="shared" si="32"/>
        <v>43356.089999999851</v>
      </c>
      <c r="K218" s="87">
        <f t="shared" si="31"/>
        <v>474841.87000000104</v>
      </c>
      <c r="L218" s="2">
        <v>28</v>
      </c>
      <c r="M218" s="2">
        <v>26</v>
      </c>
      <c r="O218" s="48"/>
    </row>
    <row r="219" spans="1:15" ht="14.15" customHeight="1">
      <c r="A219" s="85">
        <v>42461</v>
      </c>
      <c r="B219" s="23">
        <v>2016</v>
      </c>
      <c r="C219" s="24">
        <v>1119645.17</v>
      </c>
      <c r="D219" s="25">
        <v>2112535.6</v>
      </c>
      <c r="E219" s="25">
        <v>1042548.0800000001</v>
      </c>
      <c r="F219" s="25">
        <v>13183320.760000002</v>
      </c>
      <c r="G219" s="26">
        <v>17461515.259999998</v>
      </c>
      <c r="H219" s="25">
        <v>14264828.960000001</v>
      </c>
      <c r="I219" s="27">
        <v>3194758.1300000004</v>
      </c>
      <c r="J219" s="86">
        <f t="shared" si="32"/>
        <v>35345.939999997616</v>
      </c>
      <c r="K219" s="87">
        <f t="shared" si="31"/>
        <v>444965.1099999994</v>
      </c>
      <c r="L219" s="2">
        <v>29</v>
      </c>
      <c r="M219" s="2">
        <v>27</v>
      </c>
      <c r="O219" s="48"/>
    </row>
    <row r="220" spans="1:15" ht="14.15" hidden="1" customHeight="1">
      <c r="A220" s="85">
        <v>42491</v>
      </c>
      <c r="B220" s="23">
        <v>2016</v>
      </c>
      <c r="C220" s="29">
        <v>1113449.1599999999</v>
      </c>
      <c r="D220" s="30">
        <v>2117277.5499999998</v>
      </c>
      <c r="E220" s="30">
        <v>1045985.45</v>
      </c>
      <c r="F220" s="30">
        <v>13216531.57</v>
      </c>
      <c r="G220" s="31">
        <v>17499250.670000002</v>
      </c>
      <c r="H220" s="30">
        <v>14300597.67</v>
      </c>
      <c r="I220" s="32">
        <v>3196898.97</v>
      </c>
      <c r="J220" s="89">
        <f t="shared" si="32"/>
        <v>37735.410000003874</v>
      </c>
      <c r="K220" s="87">
        <f t="shared" si="31"/>
        <v>432760.26999999955</v>
      </c>
      <c r="L220" s="2">
        <v>30</v>
      </c>
      <c r="M220" s="2">
        <v>28</v>
      </c>
      <c r="O220" s="48"/>
    </row>
    <row r="221" spans="1:15" ht="14.15" hidden="1" customHeight="1">
      <c r="A221" s="85">
        <v>42522</v>
      </c>
      <c r="B221" s="23">
        <v>2016</v>
      </c>
      <c r="C221" s="24">
        <v>1122701.93</v>
      </c>
      <c r="D221" s="25">
        <v>2123105.41</v>
      </c>
      <c r="E221" s="25">
        <v>1051756.53</v>
      </c>
      <c r="F221" s="25">
        <v>13262662.359999999</v>
      </c>
      <c r="G221" s="26">
        <v>17563573.359999999</v>
      </c>
      <c r="H221" s="25">
        <v>14362085.059999999</v>
      </c>
      <c r="I221" s="27">
        <v>3199636.77</v>
      </c>
      <c r="J221" s="86">
        <f t="shared" si="32"/>
        <v>64322.689999997616</v>
      </c>
      <c r="K221" s="87">
        <f t="shared" si="31"/>
        <v>483674.98000000045</v>
      </c>
      <c r="L221" s="2">
        <v>31</v>
      </c>
      <c r="M221" s="2">
        <v>29</v>
      </c>
      <c r="O221" s="48"/>
    </row>
    <row r="222" spans="1:15" ht="14.15" hidden="1" customHeight="1">
      <c r="A222" s="85">
        <v>42552</v>
      </c>
      <c r="B222" s="23">
        <v>2016</v>
      </c>
      <c r="C222" s="24">
        <v>1131175.4800000002</v>
      </c>
      <c r="D222" s="25">
        <v>2128912.8199999998</v>
      </c>
      <c r="E222" s="25">
        <v>1055110.8099999998</v>
      </c>
      <c r="F222" s="25">
        <v>13309924.24</v>
      </c>
      <c r="G222" s="26">
        <v>17628251.040000003</v>
      </c>
      <c r="H222" s="25">
        <v>14423756.040000001</v>
      </c>
      <c r="I222" s="27">
        <v>3202424.41</v>
      </c>
      <c r="J222" s="89">
        <f t="shared" si="32"/>
        <v>64677.680000003427</v>
      </c>
      <c r="K222" s="90">
        <f t="shared" si="31"/>
        <v>518559.44000000134</v>
      </c>
      <c r="L222" s="2">
        <v>32</v>
      </c>
      <c r="M222" s="2">
        <v>30</v>
      </c>
      <c r="O222" s="48"/>
    </row>
    <row r="223" spans="1:15" ht="14.15" hidden="1" customHeight="1">
      <c r="A223" s="85">
        <v>42583</v>
      </c>
      <c r="B223" s="23">
        <v>2016</v>
      </c>
      <c r="C223" s="24">
        <v>1131335.6300000001</v>
      </c>
      <c r="D223" s="25">
        <v>2131934.83</v>
      </c>
      <c r="E223" s="25">
        <v>1060141.5</v>
      </c>
      <c r="F223" s="25">
        <v>13349892.649999999</v>
      </c>
      <c r="G223" s="26">
        <v>17673449.049999997</v>
      </c>
      <c r="H223" s="25">
        <v>14466916.149999999</v>
      </c>
      <c r="I223" s="27">
        <v>3205179.42</v>
      </c>
      <c r="J223" s="86">
        <f>G223-G222</f>
        <v>45198.009999994189</v>
      </c>
      <c r="K223" s="87">
        <f t="shared" si="31"/>
        <v>530061.87000000104</v>
      </c>
      <c r="L223" s="2">
        <v>33</v>
      </c>
      <c r="M223" s="2">
        <v>31</v>
      </c>
      <c r="O223" s="48"/>
    </row>
    <row r="224" spans="1:15" ht="14.15" hidden="1" customHeight="1">
      <c r="A224" s="85">
        <v>42614</v>
      </c>
      <c r="B224" s="23">
        <v>2016</v>
      </c>
      <c r="C224" s="24">
        <v>1130854.1199999999</v>
      </c>
      <c r="D224" s="25">
        <v>2135907.9499999997</v>
      </c>
      <c r="E224" s="25">
        <v>1063006.9800000002</v>
      </c>
      <c r="F224" s="25">
        <v>13386785.09</v>
      </c>
      <c r="G224" s="26">
        <v>17718386.59</v>
      </c>
      <c r="H224" s="25">
        <v>14506606.289999999</v>
      </c>
      <c r="I224" s="27">
        <v>3206321.46</v>
      </c>
      <c r="J224" s="86">
        <f>G224-G223</f>
        <v>44937.540000002831</v>
      </c>
      <c r="K224" s="87">
        <f t="shared" si="31"/>
        <v>539052.01999999955</v>
      </c>
      <c r="L224" s="2">
        <v>34</v>
      </c>
      <c r="M224" s="2">
        <v>32</v>
      </c>
      <c r="O224" s="48"/>
    </row>
    <row r="225" spans="1:15" ht="14.15" hidden="1" customHeight="1">
      <c r="A225" s="85">
        <v>42644</v>
      </c>
      <c r="B225" s="23">
        <v>2016</v>
      </c>
      <c r="C225" s="24">
        <v>1156360.7</v>
      </c>
      <c r="D225" s="25">
        <v>2142309.44</v>
      </c>
      <c r="E225" s="25">
        <v>1067434.79</v>
      </c>
      <c r="F225" s="25">
        <v>13429904.549999999</v>
      </c>
      <c r="G225" s="26">
        <v>17782689.950000003</v>
      </c>
      <c r="H225" s="25">
        <v>14586205.550000001</v>
      </c>
      <c r="I225" s="27">
        <v>3208798.12</v>
      </c>
      <c r="J225" s="86">
        <f>G225-G224</f>
        <v>64303.360000003129</v>
      </c>
      <c r="K225" s="87">
        <f t="shared" si="31"/>
        <v>579858.82000000402</v>
      </c>
      <c r="L225" s="2">
        <v>35</v>
      </c>
      <c r="M225" s="2">
        <v>33</v>
      </c>
      <c r="O225" s="48"/>
    </row>
    <row r="226" spans="1:15" ht="14.15" hidden="1" customHeight="1">
      <c r="A226" s="85">
        <v>42675</v>
      </c>
      <c r="B226" s="23">
        <v>2016</v>
      </c>
      <c r="C226" s="24">
        <v>1133005.96</v>
      </c>
      <c r="D226" s="25">
        <v>2148365.6799999997</v>
      </c>
      <c r="E226" s="25">
        <v>1071881.3299999998</v>
      </c>
      <c r="F226" s="25">
        <v>13466918.595238095</v>
      </c>
      <c r="G226" s="26">
        <v>17818550.395238098</v>
      </c>
      <c r="H226" s="25">
        <v>14609787.695238095</v>
      </c>
      <c r="I226" s="27">
        <v>3212361.8000000003</v>
      </c>
      <c r="J226" s="86">
        <f>G226-G225</f>
        <v>35860.445238094777</v>
      </c>
      <c r="K226" s="87">
        <f t="shared" si="31"/>
        <v>561272.99523809552</v>
      </c>
      <c r="L226" s="2">
        <v>36</v>
      </c>
      <c r="M226" s="2">
        <v>34</v>
      </c>
      <c r="O226" s="48"/>
    </row>
    <row r="227" spans="1:15" ht="14.15" hidden="1" customHeight="1">
      <c r="A227" s="85">
        <v>42705</v>
      </c>
      <c r="B227" s="23">
        <v>2016</v>
      </c>
      <c r="C227" s="102">
        <v>1138424.6499999999</v>
      </c>
      <c r="D227" s="103">
        <v>2150890.1500000004</v>
      </c>
      <c r="E227" s="103">
        <v>1074649.1000000001</v>
      </c>
      <c r="F227" s="103">
        <v>13502980.700000001</v>
      </c>
      <c r="G227" s="31">
        <v>17864015.199999999</v>
      </c>
      <c r="H227" s="103">
        <v>14651428.799999999</v>
      </c>
      <c r="I227" s="104">
        <v>3213973.21</v>
      </c>
      <c r="J227" s="105">
        <f>G227-G226</f>
        <v>45464.804761901498</v>
      </c>
      <c r="K227" s="105">
        <f t="shared" si="31"/>
        <v>549753.84263157845</v>
      </c>
      <c r="L227" s="2">
        <v>37</v>
      </c>
      <c r="M227" s="2">
        <v>35</v>
      </c>
      <c r="O227" s="48"/>
    </row>
    <row r="228" spans="1:15" ht="14.15" hidden="1" customHeight="1">
      <c r="A228" s="91">
        <v>2017</v>
      </c>
      <c r="B228" s="23">
        <v>2016</v>
      </c>
      <c r="C228" s="59"/>
      <c r="D228" s="60"/>
      <c r="E228" s="60"/>
      <c r="F228" s="60"/>
      <c r="G228" s="61"/>
      <c r="H228" s="60"/>
      <c r="I228" s="62"/>
      <c r="J228" s="106"/>
      <c r="K228" s="107"/>
      <c r="O228" s="48"/>
    </row>
    <row r="229" spans="1:15" ht="14.15" hidden="1" customHeight="1">
      <c r="A229" s="85">
        <v>42736</v>
      </c>
      <c r="B229" s="23">
        <v>2017</v>
      </c>
      <c r="C229" s="24">
        <v>1142552.44</v>
      </c>
      <c r="D229" s="25">
        <v>2158904.44</v>
      </c>
      <c r="E229" s="25">
        <v>1082875.3699999999</v>
      </c>
      <c r="F229" s="25">
        <v>13539273.279999999</v>
      </c>
      <c r="G229" s="26">
        <v>17921759.68</v>
      </c>
      <c r="H229" s="25">
        <v>14706370.480000002</v>
      </c>
      <c r="I229" s="27">
        <v>3215128.44</v>
      </c>
      <c r="J229" s="86">
        <f>G229-G227</f>
        <v>57744.480000000447</v>
      </c>
      <c r="K229" s="87">
        <f t="shared" si="31"/>
        <v>575655.89999999851</v>
      </c>
      <c r="L229" s="2">
        <v>38</v>
      </c>
      <c r="M229" s="2">
        <v>36</v>
      </c>
      <c r="O229" s="48"/>
    </row>
    <row r="230" spans="1:15" ht="14.15" hidden="1" customHeight="1">
      <c r="A230" s="85">
        <v>42767</v>
      </c>
      <c r="B230" s="23">
        <v>2017</v>
      </c>
      <c r="C230" s="24">
        <v>1140264.55</v>
      </c>
      <c r="D230" s="25">
        <v>2163919.9300000002</v>
      </c>
      <c r="E230" s="25">
        <v>1090356.8299999998</v>
      </c>
      <c r="F230" s="25">
        <v>13578404.200000001</v>
      </c>
      <c r="G230" s="26">
        <v>17971744.799999997</v>
      </c>
      <c r="H230" s="25">
        <v>14754510.299999999</v>
      </c>
      <c r="I230" s="27">
        <v>3217036.5900000003</v>
      </c>
      <c r="J230" s="86">
        <f t="shared" ref="J230:J240" si="33">G230-G229</f>
        <v>49985.119999997318</v>
      </c>
      <c r="K230" s="87">
        <f t="shared" si="31"/>
        <v>588931.56999999657</v>
      </c>
      <c r="L230" s="2">
        <v>39</v>
      </c>
      <c r="M230" s="2">
        <v>37</v>
      </c>
      <c r="O230" s="48"/>
    </row>
    <row r="231" spans="1:15" ht="14.15" hidden="1" customHeight="1">
      <c r="A231" s="85">
        <v>42795</v>
      </c>
      <c r="B231" s="23">
        <v>2017</v>
      </c>
      <c r="C231" s="24">
        <v>1142527</v>
      </c>
      <c r="D231" s="25">
        <v>2170945.84</v>
      </c>
      <c r="E231" s="25">
        <v>1100289.3899999999</v>
      </c>
      <c r="F231" s="25">
        <v>13621021.859999999</v>
      </c>
      <c r="G231" s="26">
        <v>18035508.460000001</v>
      </c>
      <c r="H231" s="25">
        <v>14815344.26</v>
      </c>
      <c r="I231" s="27">
        <v>3219647.23</v>
      </c>
      <c r="J231" s="86">
        <f t="shared" si="33"/>
        <v>63763.660000003874</v>
      </c>
      <c r="K231" s="87">
        <f t="shared" si="31"/>
        <v>609339.1400000006</v>
      </c>
      <c r="L231" s="2">
        <v>40</v>
      </c>
      <c r="M231" s="2">
        <v>38</v>
      </c>
      <c r="O231" s="48"/>
    </row>
    <row r="232" spans="1:15" ht="14.15" customHeight="1">
      <c r="A232" s="85">
        <v>42826</v>
      </c>
      <c r="B232" s="23">
        <v>2017</v>
      </c>
      <c r="C232" s="24">
        <v>1143981.27</v>
      </c>
      <c r="D232" s="25">
        <v>2177780.29</v>
      </c>
      <c r="E232" s="25">
        <v>1106516.74</v>
      </c>
      <c r="F232" s="25">
        <v>13680236.630000001</v>
      </c>
      <c r="G232" s="26">
        <v>18112183.829999998</v>
      </c>
      <c r="H232" s="25">
        <v>14887168.23</v>
      </c>
      <c r="I232" s="27">
        <v>3223512.98</v>
      </c>
      <c r="J232" s="86">
        <f t="shared" si="33"/>
        <v>76675.369999997318</v>
      </c>
      <c r="K232" s="87">
        <f t="shared" si="31"/>
        <v>650668.5700000003</v>
      </c>
      <c r="L232" s="2">
        <v>41</v>
      </c>
      <c r="M232" s="2">
        <v>39</v>
      </c>
      <c r="O232" s="48"/>
    </row>
    <row r="233" spans="1:15" ht="14.15" hidden="1" customHeight="1">
      <c r="A233" s="85">
        <v>42856</v>
      </c>
      <c r="B233" s="23">
        <v>2017</v>
      </c>
      <c r="C233" s="24">
        <v>1148801</v>
      </c>
      <c r="D233" s="25">
        <v>2184261.7399999998</v>
      </c>
      <c r="E233" s="25">
        <v>1111068</v>
      </c>
      <c r="F233" s="25">
        <v>13717637.039999999</v>
      </c>
      <c r="G233" s="26">
        <v>18168288.839999996</v>
      </c>
      <c r="H233" s="25">
        <v>14939620.939999998</v>
      </c>
      <c r="I233" s="27">
        <v>3227003.01</v>
      </c>
      <c r="J233" s="86">
        <f t="shared" si="33"/>
        <v>56105.009999997914</v>
      </c>
      <c r="K233" s="87">
        <f t="shared" si="31"/>
        <v>669038.16999999434</v>
      </c>
      <c r="L233" s="2">
        <v>42</v>
      </c>
      <c r="M233" s="2">
        <v>40</v>
      </c>
      <c r="O233" s="48"/>
    </row>
    <row r="234" spans="1:15" ht="14.15" hidden="1" customHeight="1">
      <c r="A234" s="85">
        <v>42887</v>
      </c>
      <c r="B234" s="23">
        <v>2017</v>
      </c>
      <c r="C234" s="24">
        <v>1144283.22</v>
      </c>
      <c r="D234" s="25">
        <v>2189378.6</v>
      </c>
      <c r="E234" s="25">
        <v>1115509.8900000001</v>
      </c>
      <c r="F234" s="25">
        <v>13763057.749999998</v>
      </c>
      <c r="G234" s="26">
        <v>18219075.349999998</v>
      </c>
      <c r="H234" s="25">
        <v>14988992.75</v>
      </c>
      <c r="I234" s="27">
        <v>3228042.64</v>
      </c>
      <c r="J234" s="86">
        <f t="shared" si="33"/>
        <v>50786.510000001639</v>
      </c>
      <c r="K234" s="87">
        <f t="shared" si="31"/>
        <v>655501.98999999836</v>
      </c>
      <c r="L234" s="2">
        <v>43</v>
      </c>
      <c r="M234" s="2">
        <v>41</v>
      </c>
      <c r="O234" s="48"/>
    </row>
    <row r="235" spans="1:15" ht="14.15" hidden="1" customHeight="1">
      <c r="A235" s="85">
        <v>42917</v>
      </c>
      <c r="B235" s="23">
        <v>2017</v>
      </c>
      <c r="C235" s="24">
        <v>1140040.4100000001</v>
      </c>
      <c r="D235" s="25">
        <v>2194993.86</v>
      </c>
      <c r="E235" s="25">
        <v>1120867.32</v>
      </c>
      <c r="F235" s="25">
        <v>13803059.339999998</v>
      </c>
      <c r="G235" s="26">
        <v>18263367.039999999</v>
      </c>
      <c r="H235" s="25">
        <v>15033513.139999999</v>
      </c>
      <c r="I235" s="27">
        <v>3227257.82</v>
      </c>
      <c r="J235" s="89">
        <f t="shared" si="33"/>
        <v>44291.690000001341</v>
      </c>
      <c r="K235" s="90">
        <f t="shared" si="31"/>
        <v>635115.99999999627</v>
      </c>
      <c r="L235" s="2">
        <v>44</v>
      </c>
      <c r="M235" s="2">
        <v>42</v>
      </c>
      <c r="O235" s="48"/>
    </row>
    <row r="236" spans="1:15" ht="14.15" hidden="1" customHeight="1">
      <c r="A236" s="85">
        <v>42948</v>
      </c>
      <c r="B236" s="23">
        <v>2017</v>
      </c>
      <c r="C236" s="24">
        <v>1143130.9900000002</v>
      </c>
      <c r="D236" s="25">
        <v>2198990.4299999997</v>
      </c>
      <c r="E236" s="25">
        <v>1125096.8499999999</v>
      </c>
      <c r="F236" s="25">
        <v>13831011.939999999</v>
      </c>
      <c r="G236" s="26">
        <v>18298112.440000001</v>
      </c>
      <c r="H236" s="25">
        <v>15067978.139999999</v>
      </c>
      <c r="I236" s="27">
        <v>3228097.47</v>
      </c>
      <c r="J236" s="86">
        <f t="shared" si="33"/>
        <v>34745.400000002235</v>
      </c>
      <c r="K236" s="87">
        <f t="shared" si="31"/>
        <v>624663.39000000432</v>
      </c>
      <c r="L236" s="2">
        <v>45</v>
      </c>
      <c r="M236" s="2">
        <v>43</v>
      </c>
      <c r="O236" s="48"/>
    </row>
    <row r="237" spans="1:15" ht="14.15" hidden="1" customHeight="1">
      <c r="A237" s="85">
        <v>42979</v>
      </c>
      <c r="B237" s="23">
        <v>2017</v>
      </c>
      <c r="C237" s="24">
        <v>1142003.58</v>
      </c>
      <c r="D237" s="25">
        <v>2204609.29</v>
      </c>
      <c r="E237" s="25">
        <v>1131213.46</v>
      </c>
      <c r="F237" s="25">
        <v>13873183.77</v>
      </c>
      <c r="G237" s="26">
        <v>18349258.969999999</v>
      </c>
      <c r="H237" s="25">
        <v>15117334.470000001</v>
      </c>
      <c r="I237" s="27">
        <v>3230779.26</v>
      </c>
      <c r="J237" s="86">
        <f t="shared" si="33"/>
        <v>51146.529999997467</v>
      </c>
      <c r="K237" s="87">
        <f t="shared" si="31"/>
        <v>630872.37999999896</v>
      </c>
      <c r="L237" s="2">
        <v>46</v>
      </c>
      <c r="M237" s="2">
        <v>44</v>
      </c>
      <c r="O237" s="48"/>
    </row>
    <row r="238" spans="1:15" ht="14.15" hidden="1" customHeight="1">
      <c r="A238" s="85">
        <v>43009</v>
      </c>
      <c r="B238" s="23">
        <v>2017</v>
      </c>
      <c r="C238" s="24">
        <v>1139710.82</v>
      </c>
      <c r="D238" s="25">
        <v>2209571.38</v>
      </c>
      <c r="E238" s="25">
        <v>1139750.3600000001</v>
      </c>
      <c r="F238" s="25">
        <v>13914768.249999998</v>
      </c>
      <c r="G238" s="26">
        <v>18399442.649999999</v>
      </c>
      <c r="H238" s="25">
        <v>15173238.449999999</v>
      </c>
      <c r="I238" s="27">
        <v>3231537.52</v>
      </c>
      <c r="J238" s="86">
        <f t="shared" si="33"/>
        <v>50183.679999999702</v>
      </c>
      <c r="K238" s="87">
        <f t="shared" si="31"/>
        <v>616752.69999999553</v>
      </c>
      <c r="L238" s="2">
        <v>47</v>
      </c>
      <c r="M238" s="2">
        <v>45</v>
      </c>
      <c r="O238" s="48"/>
    </row>
    <row r="239" spans="1:15" ht="14.15" hidden="1" customHeight="1">
      <c r="A239" s="85">
        <v>43040</v>
      </c>
      <c r="B239" s="23">
        <v>2017</v>
      </c>
      <c r="C239" s="24">
        <v>1139794.47</v>
      </c>
      <c r="D239" s="25">
        <v>2217624.4900000002</v>
      </c>
      <c r="E239" s="25">
        <v>1148807</v>
      </c>
      <c r="F239" s="25">
        <v>13947872.939999999</v>
      </c>
      <c r="G239" s="26">
        <v>18451836.140000001</v>
      </c>
      <c r="H239" s="25">
        <v>15225983.74</v>
      </c>
      <c r="I239" s="27">
        <v>3230457.8299999996</v>
      </c>
      <c r="J239" s="86">
        <f t="shared" si="33"/>
        <v>52393.490000002086</v>
      </c>
      <c r="K239" s="87">
        <f t="shared" si="31"/>
        <v>633285.74476190284</v>
      </c>
      <c r="L239" s="2">
        <v>48</v>
      </c>
      <c r="M239" s="2">
        <v>46</v>
      </c>
      <c r="O239" s="48"/>
    </row>
    <row r="240" spans="1:15" ht="14.15" hidden="1" customHeight="1">
      <c r="A240" s="85">
        <v>43070</v>
      </c>
      <c r="B240" s="23">
        <v>2017</v>
      </c>
      <c r="C240" s="24">
        <v>1132708.74</v>
      </c>
      <c r="D240" s="25">
        <v>2221614.79</v>
      </c>
      <c r="E240" s="25">
        <v>1154598.2100000002</v>
      </c>
      <c r="F240" s="25">
        <v>13973368.17</v>
      </c>
      <c r="G240" s="26">
        <v>18481684.169999998</v>
      </c>
      <c r="H240" s="25">
        <v>15256500.27</v>
      </c>
      <c r="I240" s="27">
        <v>3224367.86</v>
      </c>
      <c r="J240" s="86">
        <f t="shared" si="33"/>
        <v>29848.029999997467</v>
      </c>
      <c r="K240" s="87">
        <f t="shared" si="31"/>
        <v>617668.96999999881</v>
      </c>
      <c r="L240" s="2">
        <v>49</v>
      </c>
      <c r="M240" s="2">
        <v>47</v>
      </c>
      <c r="O240" s="48"/>
    </row>
    <row r="241" spans="1:15" ht="14.15" customHeight="1">
      <c r="A241" s="91">
        <v>2018</v>
      </c>
      <c r="B241" s="63">
        <v>2018</v>
      </c>
      <c r="C241" s="59"/>
      <c r="D241" s="60"/>
      <c r="E241" s="60"/>
      <c r="F241" s="60"/>
      <c r="G241" s="61"/>
      <c r="H241" s="60"/>
      <c r="I241" s="62"/>
      <c r="J241" s="98"/>
      <c r="K241" s="99"/>
      <c r="O241" s="48"/>
    </row>
    <row r="242" spans="1:15" ht="14.15" customHeight="1">
      <c r="A242" s="85">
        <v>43101</v>
      </c>
      <c r="B242" s="108" t="s">
        <v>14</v>
      </c>
      <c r="C242" s="17">
        <v>1133138.32</v>
      </c>
      <c r="D242" s="18">
        <v>2230153.0499999998</v>
      </c>
      <c r="E242" s="18">
        <v>1162925.26</v>
      </c>
      <c r="F242" s="18">
        <v>14015459.030000001</v>
      </c>
      <c r="G242" s="55">
        <v>18538493.43</v>
      </c>
      <c r="H242" s="18">
        <v>15305130.23</v>
      </c>
      <c r="I242" s="21">
        <v>3233004.6900000004</v>
      </c>
      <c r="J242" s="109">
        <f>G242-G240</f>
        <v>56809.260000001639</v>
      </c>
      <c r="K242" s="109">
        <f>G242-G229</f>
        <v>616733.75</v>
      </c>
      <c r="L242" s="2">
        <v>50</v>
      </c>
      <c r="M242" s="2">
        <v>48</v>
      </c>
      <c r="O242" s="48"/>
    </row>
    <row r="243" spans="1:15" ht="14.15" customHeight="1">
      <c r="A243" s="85">
        <v>43132</v>
      </c>
      <c r="B243" s="108" t="s">
        <v>15</v>
      </c>
      <c r="C243" s="17">
        <v>1134434.8600000001</v>
      </c>
      <c r="D243" s="18">
        <v>2236450.58</v>
      </c>
      <c r="E243" s="18">
        <v>1166608.53</v>
      </c>
      <c r="F243" s="18">
        <v>14055906.950000001</v>
      </c>
      <c r="G243" s="55">
        <v>18591544.450000003</v>
      </c>
      <c r="H243" s="18">
        <v>15346591.450000001</v>
      </c>
      <c r="I243" s="21">
        <v>3244630.69</v>
      </c>
      <c r="J243" s="109">
        <f t="shared" ref="J243:J253" si="34">G243-G242</f>
        <v>53051.020000003278</v>
      </c>
      <c r="K243" s="109">
        <f>G243-G230</f>
        <v>619799.65000000596</v>
      </c>
      <c r="L243" s="2">
        <v>51</v>
      </c>
      <c r="M243" s="2">
        <v>49</v>
      </c>
      <c r="O243" s="48"/>
    </row>
    <row r="244" spans="1:15" ht="14.15" customHeight="1">
      <c r="A244" s="85">
        <v>43160</v>
      </c>
      <c r="B244" s="108" t="s">
        <v>16</v>
      </c>
      <c r="C244" s="17">
        <v>1129798.1099999999</v>
      </c>
      <c r="D244" s="18">
        <v>2241054.5</v>
      </c>
      <c r="E244" s="18">
        <v>1166595.7000000002</v>
      </c>
      <c r="F244" s="18">
        <v>14088801.550000001</v>
      </c>
      <c r="G244" s="55">
        <v>18627648.150000002</v>
      </c>
      <c r="H244" s="18">
        <v>15375349.65</v>
      </c>
      <c r="I244" s="21">
        <v>3252318.49</v>
      </c>
      <c r="J244" s="109">
        <f t="shared" si="34"/>
        <v>36103.699999999255</v>
      </c>
      <c r="K244" s="109">
        <f>G244-G231</f>
        <v>592139.69000000134</v>
      </c>
      <c r="L244" s="2">
        <v>52</v>
      </c>
      <c r="M244" s="2">
        <v>50</v>
      </c>
      <c r="O244" s="48"/>
    </row>
    <row r="245" spans="1:15" ht="14.15" customHeight="1">
      <c r="A245" s="85">
        <v>43191</v>
      </c>
      <c r="B245" s="110" t="s">
        <v>17</v>
      </c>
      <c r="C245" s="102">
        <v>1136406.58</v>
      </c>
      <c r="D245" s="103">
        <v>2242948.14</v>
      </c>
      <c r="E245" s="103">
        <v>1173360.4099999999</v>
      </c>
      <c r="F245" s="103">
        <v>14111431.310000001</v>
      </c>
      <c r="G245" s="31">
        <v>18666794.809999999</v>
      </c>
      <c r="H245" s="103">
        <v>15410502.110000001</v>
      </c>
      <c r="I245" s="104">
        <v>3255830.39</v>
      </c>
      <c r="J245" s="105">
        <f t="shared" si="34"/>
        <v>39146.659999996424</v>
      </c>
      <c r="K245" s="105">
        <f t="shared" ref="K245:K253" si="35">G245-G232</f>
        <v>554610.98000000045</v>
      </c>
      <c r="L245" s="2">
        <v>53</v>
      </c>
      <c r="M245" s="2">
        <v>51</v>
      </c>
      <c r="O245" s="48"/>
    </row>
    <row r="246" spans="1:15" ht="14.15" customHeight="1">
      <c r="A246" s="85">
        <v>43221</v>
      </c>
      <c r="B246" s="108" t="s">
        <v>18</v>
      </c>
      <c r="C246" s="17">
        <v>1137749.04</v>
      </c>
      <c r="D246" s="18">
        <v>2246958.0299999998</v>
      </c>
      <c r="E246" s="18">
        <v>1184523.49</v>
      </c>
      <c r="F246" s="18">
        <v>14152479.090909092</v>
      </c>
      <c r="G246" s="55">
        <v>18726256.290909093</v>
      </c>
      <c r="H246" s="18">
        <v>15466228.990909092</v>
      </c>
      <c r="I246" s="21">
        <v>3258989</v>
      </c>
      <c r="J246" s="109">
        <f t="shared" si="34"/>
        <v>59461.480909094214</v>
      </c>
      <c r="K246" s="109">
        <f t="shared" si="35"/>
        <v>557967.45090909675</v>
      </c>
      <c r="L246" s="2">
        <v>54</v>
      </c>
      <c r="M246" s="2">
        <v>52</v>
      </c>
      <c r="O246" s="48"/>
    </row>
    <row r="247" spans="1:15" ht="14.15" customHeight="1">
      <c r="A247" s="85">
        <v>43252</v>
      </c>
      <c r="B247" s="108" t="s">
        <v>19</v>
      </c>
      <c r="C247" s="17">
        <v>1141851.01</v>
      </c>
      <c r="D247" s="18">
        <v>2252767.4499999997</v>
      </c>
      <c r="E247" s="18">
        <v>1192625.67</v>
      </c>
      <c r="F247" s="18">
        <v>14186541.9</v>
      </c>
      <c r="G247" s="55">
        <v>18779760.300000001</v>
      </c>
      <c r="H247" s="18">
        <v>15515938.100000001</v>
      </c>
      <c r="I247" s="21">
        <v>3262549.4899999998</v>
      </c>
      <c r="J247" s="109">
        <f t="shared" si="34"/>
        <v>53504.009090907872</v>
      </c>
      <c r="K247" s="109">
        <f t="shared" si="35"/>
        <v>560684.95000000298</v>
      </c>
      <c r="O247" s="48"/>
    </row>
    <row r="248" spans="1:15" ht="14.15" customHeight="1">
      <c r="A248" s="85">
        <v>43282</v>
      </c>
      <c r="B248" s="108" t="s">
        <v>20</v>
      </c>
      <c r="C248" s="17">
        <v>1140545.6200000001</v>
      </c>
      <c r="D248" s="18">
        <v>2254119.0700000003</v>
      </c>
      <c r="E248" s="18">
        <v>1199617.45</v>
      </c>
      <c r="F248" s="18">
        <v>14218156.68</v>
      </c>
      <c r="G248" s="55">
        <v>18813953.979999997</v>
      </c>
      <c r="H248" s="18">
        <v>15548453.279999999</v>
      </c>
      <c r="I248" s="21">
        <v>3264167.4200000004</v>
      </c>
      <c r="J248" s="109">
        <f t="shared" si="34"/>
        <v>34193.679999995977</v>
      </c>
      <c r="K248" s="109">
        <f t="shared" si="35"/>
        <v>550586.93999999762</v>
      </c>
      <c r="O248" s="48"/>
    </row>
    <row r="249" spans="1:15" ht="14.15" customHeight="1">
      <c r="A249" s="85">
        <v>43313</v>
      </c>
      <c r="B249" s="108" t="s">
        <v>21</v>
      </c>
      <c r="C249" s="17">
        <v>1136143.5</v>
      </c>
      <c r="D249" s="18">
        <v>2254718.9899999998</v>
      </c>
      <c r="E249" s="18">
        <v>1204801.9099999999</v>
      </c>
      <c r="F249" s="18">
        <v>14248981.9</v>
      </c>
      <c r="G249" s="55">
        <v>18839722.5</v>
      </c>
      <c r="H249" s="18">
        <v>15574473.200000001</v>
      </c>
      <c r="I249" s="21">
        <v>3264931.9099999997</v>
      </c>
      <c r="J249" s="109">
        <f t="shared" si="34"/>
        <v>25768.520000003278</v>
      </c>
      <c r="K249" s="109">
        <f t="shared" si="35"/>
        <v>541610.05999999866</v>
      </c>
      <c r="O249" s="48"/>
    </row>
    <row r="250" spans="1:15" ht="14.15" customHeight="1">
      <c r="A250" s="85">
        <v>43344</v>
      </c>
      <c r="B250" s="108" t="s">
        <v>22</v>
      </c>
      <c r="C250" s="17">
        <v>1130484.0799999998</v>
      </c>
      <c r="D250" s="18">
        <v>2258946.67</v>
      </c>
      <c r="E250" s="18">
        <v>1211778.0900000001</v>
      </c>
      <c r="F250" s="18">
        <v>14290446.700000001</v>
      </c>
      <c r="G250" s="55">
        <v>18888705.799999997</v>
      </c>
      <c r="H250" s="18">
        <v>15620925.800000001</v>
      </c>
      <c r="I250" s="21">
        <v>3268149.33</v>
      </c>
      <c r="J250" s="111">
        <f t="shared" si="34"/>
        <v>48983.29999999702</v>
      </c>
      <c r="K250" s="109">
        <f t="shared" si="35"/>
        <v>539446.82999999821</v>
      </c>
      <c r="O250" s="48"/>
    </row>
    <row r="251" spans="1:15" ht="14.15" customHeight="1">
      <c r="A251" s="85">
        <v>43374</v>
      </c>
      <c r="B251" s="108" t="s">
        <v>23</v>
      </c>
      <c r="C251" s="17">
        <v>1155284.81</v>
      </c>
      <c r="D251" s="18">
        <v>2263279.3000000003</v>
      </c>
      <c r="E251" s="18">
        <v>1217419.8400000001</v>
      </c>
      <c r="F251" s="18">
        <v>14327001.5</v>
      </c>
      <c r="G251" s="55">
        <v>18952670.399999999</v>
      </c>
      <c r="H251" s="18">
        <v>15684225.1</v>
      </c>
      <c r="I251" s="21">
        <v>3271601.26</v>
      </c>
      <c r="J251" s="111">
        <f t="shared" si="34"/>
        <v>63964.60000000149</v>
      </c>
      <c r="K251" s="20">
        <f t="shared" si="35"/>
        <v>553227.75</v>
      </c>
      <c r="L251" s="109"/>
      <c r="M251" s="109"/>
      <c r="O251" s="48"/>
    </row>
    <row r="252" spans="1:15" ht="14.15" customHeight="1">
      <c r="A252" s="85">
        <v>43405</v>
      </c>
      <c r="B252" s="108" t="s">
        <v>24</v>
      </c>
      <c r="C252" s="17">
        <v>1137909.81</v>
      </c>
      <c r="D252" s="18">
        <v>2263163.33</v>
      </c>
      <c r="E252" s="18">
        <v>1220869.79</v>
      </c>
      <c r="F252" s="18">
        <v>14361251.67</v>
      </c>
      <c r="G252" s="55">
        <v>18987295.170000002</v>
      </c>
      <c r="H252" s="18">
        <v>15716783.57</v>
      </c>
      <c r="I252" s="21">
        <v>3273162.94</v>
      </c>
      <c r="J252" s="109">
        <f t="shared" si="34"/>
        <v>34624.770000003278</v>
      </c>
      <c r="K252" s="109">
        <f t="shared" si="35"/>
        <v>535459.03000000119</v>
      </c>
      <c r="L252" s="100"/>
      <c r="M252" s="100"/>
      <c r="O252" s="48"/>
    </row>
    <row r="253" spans="1:15" ht="14.15" customHeight="1">
      <c r="A253" s="85">
        <v>43435</v>
      </c>
      <c r="B253" s="108" t="s">
        <v>25</v>
      </c>
      <c r="C253" s="17">
        <v>1146955.3900000001</v>
      </c>
      <c r="D253" s="18">
        <v>2266880.48</v>
      </c>
      <c r="E253" s="18">
        <v>1229582.58</v>
      </c>
      <c r="F253" s="18">
        <v>14399374.9</v>
      </c>
      <c r="G253" s="55">
        <v>19040450.699999999</v>
      </c>
      <c r="H253" s="18">
        <v>15765538</v>
      </c>
      <c r="I253" s="21">
        <v>3273905.1399999997</v>
      </c>
      <c r="J253" s="109">
        <f t="shared" si="34"/>
        <v>53155.529999997467</v>
      </c>
      <c r="K253" s="109">
        <f t="shared" si="35"/>
        <v>558766.53000000119</v>
      </c>
      <c r="O253" s="48"/>
    </row>
    <row r="254" spans="1:15" ht="14.15" customHeight="1">
      <c r="A254" s="91">
        <v>2019</v>
      </c>
      <c r="B254" s="63">
        <v>2019</v>
      </c>
      <c r="C254" s="59"/>
      <c r="D254" s="60"/>
      <c r="E254" s="60"/>
      <c r="F254" s="60"/>
      <c r="G254" s="61"/>
      <c r="H254" s="60"/>
      <c r="I254" s="62"/>
      <c r="J254" s="106"/>
      <c r="K254" s="112"/>
      <c r="O254" s="48"/>
    </row>
    <row r="255" spans="1:15" ht="14.15" customHeight="1">
      <c r="A255" s="85" t="s">
        <v>14</v>
      </c>
      <c r="B255" s="108" t="s">
        <v>14</v>
      </c>
      <c r="C255" s="17">
        <v>1148891.5899999999</v>
      </c>
      <c r="D255" s="18">
        <v>2271702.4</v>
      </c>
      <c r="E255" s="18">
        <v>1237578.7</v>
      </c>
      <c r="F255" s="18">
        <v>14425576.059999999</v>
      </c>
      <c r="G255" s="55">
        <v>19082866.460000001</v>
      </c>
      <c r="H255" s="18">
        <v>15808574.460000001</v>
      </c>
      <c r="I255" s="21">
        <v>3273483.48</v>
      </c>
      <c r="J255" s="109">
        <f>G255-G253</f>
        <v>42415.760000001639</v>
      </c>
      <c r="K255" s="109">
        <f t="shared" ref="K255:K266" si="36">G255-G242</f>
        <v>544373.03000000119</v>
      </c>
      <c r="L255" s="2">
        <v>50</v>
      </c>
      <c r="M255" s="2">
        <v>48</v>
      </c>
      <c r="O255" s="48"/>
    </row>
    <row r="256" spans="1:15" ht="14.15" customHeight="1">
      <c r="A256" s="85" t="s">
        <v>15</v>
      </c>
      <c r="B256" s="108" t="s">
        <v>15</v>
      </c>
      <c r="C256" s="17">
        <v>1147760.6800000002</v>
      </c>
      <c r="D256" s="18">
        <v>2274072.0099999998</v>
      </c>
      <c r="E256" s="18">
        <v>1244495.97</v>
      </c>
      <c r="F256" s="18">
        <v>14454497.199999999</v>
      </c>
      <c r="G256" s="55">
        <v>19122753.600000001</v>
      </c>
      <c r="H256" s="18">
        <v>15848375.699999999</v>
      </c>
      <c r="I256" s="21">
        <v>3274574.3400000003</v>
      </c>
      <c r="J256" s="109">
        <f t="shared" ref="J256:J266" si="37">G256-G255</f>
        <v>39887.140000000596</v>
      </c>
      <c r="K256" s="109">
        <f t="shared" si="36"/>
        <v>531209.14999999851</v>
      </c>
      <c r="L256" s="2">
        <v>51</v>
      </c>
      <c r="M256" s="2">
        <v>49</v>
      </c>
      <c r="O256" s="48"/>
    </row>
    <row r="257" spans="1:15" ht="14.15" customHeight="1">
      <c r="A257" s="85" t="s">
        <v>16</v>
      </c>
      <c r="B257" s="108" t="s">
        <v>16</v>
      </c>
      <c r="C257" s="17">
        <v>1147714.49</v>
      </c>
      <c r="D257" s="18">
        <v>2277863.48</v>
      </c>
      <c r="E257" s="18">
        <v>1251654.54</v>
      </c>
      <c r="F257" s="18">
        <v>14488235.42</v>
      </c>
      <c r="G257" s="55">
        <v>19169074.720000003</v>
      </c>
      <c r="H257" s="18">
        <v>15893852.119999999</v>
      </c>
      <c r="I257" s="21">
        <v>3275550.12</v>
      </c>
      <c r="J257" s="109">
        <f t="shared" si="37"/>
        <v>46321.120000001043</v>
      </c>
      <c r="K257" s="109">
        <f t="shared" si="36"/>
        <v>541426.5700000003</v>
      </c>
      <c r="L257" s="2">
        <v>52</v>
      </c>
      <c r="M257" s="2">
        <v>50</v>
      </c>
      <c r="O257" s="48"/>
    </row>
    <row r="258" spans="1:15" ht="14.15" customHeight="1">
      <c r="A258" s="85" t="s">
        <v>17</v>
      </c>
      <c r="B258" s="110" t="s">
        <v>17</v>
      </c>
      <c r="C258" s="102">
        <v>1142493.8500000001</v>
      </c>
      <c r="D258" s="103">
        <v>2283455.8499999996</v>
      </c>
      <c r="E258" s="103">
        <v>1255301.6000000001</v>
      </c>
      <c r="F258" s="103">
        <v>14524265.35</v>
      </c>
      <c r="G258" s="31">
        <v>19211510.75</v>
      </c>
      <c r="H258" s="103">
        <v>15935644.75</v>
      </c>
      <c r="I258" s="104">
        <v>3275336.73</v>
      </c>
      <c r="J258" s="105">
        <f t="shared" si="37"/>
        <v>42436.029999997467</v>
      </c>
      <c r="K258" s="105">
        <f t="shared" si="36"/>
        <v>544715.94000000134</v>
      </c>
      <c r="L258" s="2">
        <v>53</v>
      </c>
      <c r="M258" s="2">
        <v>51</v>
      </c>
    </row>
    <row r="259" spans="1:15" ht="14.15" customHeight="1">
      <c r="A259" s="85" t="s">
        <v>18</v>
      </c>
      <c r="B259" s="108" t="s">
        <v>18</v>
      </c>
      <c r="C259" s="17">
        <v>1141395.73</v>
      </c>
      <c r="D259" s="18">
        <v>2281822.6800000002</v>
      </c>
      <c r="E259" s="18">
        <v>1253741.3500000001</v>
      </c>
      <c r="F259" s="18">
        <v>14561731.469999999</v>
      </c>
      <c r="G259" s="55">
        <v>19246510.07</v>
      </c>
      <c r="H259" s="18">
        <v>15970209.869999999</v>
      </c>
      <c r="I259" s="21">
        <v>3275229.7800000003</v>
      </c>
      <c r="J259" s="111">
        <f t="shared" si="37"/>
        <v>34999.320000000298</v>
      </c>
      <c r="K259" s="109">
        <f t="shared" si="36"/>
        <v>520253.77909090742</v>
      </c>
      <c r="L259" s="2">
        <v>54</v>
      </c>
      <c r="M259" s="2">
        <v>52</v>
      </c>
    </row>
    <row r="260" spans="1:15" ht="14.15" customHeight="1">
      <c r="A260" s="85" t="s">
        <v>19</v>
      </c>
      <c r="B260" s="108" t="s">
        <v>19</v>
      </c>
      <c r="C260" s="17">
        <v>1137821.69</v>
      </c>
      <c r="D260" s="18">
        <v>2281935.46</v>
      </c>
      <c r="E260" s="18">
        <v>1255240.6800000002</v>
      </c>
      <c r="F260" s="18">
        <v>14599543.299999999</v>
      </c>
      <c r="G260" s="55">
        <v>19281483.700000003</v>
      </c>
      <c r="H260" s="18">
        <v>16004309.999999998</v>
      </c>
      <c r="I260" s="21">
        <v>3275775.22</v>
      </c>
      <c r="J260" s="111">
        <f t="shared" si="37"/>
        <v>34973.630000002682</v>
      </c>
      <c r="K260" s="109">
        <f t="shared" si="36"/>
        <v>501723.40000000224</v>
      </c>
    </row>
    <row r="261" spans="1:15" ht="14.15" customHeight="1">
      <c r="A261" s="85" t="s">
        <v>20</v>
      </c>
      <c r="B261" s="108" t="s">
        <v>20</v>
      </c>
      <c r="C261" s="17">
        <v>1133812.43</v>
      </c>
      <c r="D261" s="18">
        <v>2283300.15</v>
      </c>
      <c r="E261" s="18">
        <v>1257212.94</v>
      </c>
      <c r="F261" s="18">
        <v>14626854.560000001</v>
      </c>
      <c r="G261" s="55">
        <v>19302880.559999999</v>
      </c>
      <c r="H261" s="18">
        <v>16025571.960000001</v>
      </c>
      <c r="I261" s="21">
        <v>3276264.14</v>
      </c>
      <c r="J261" s="111">
        <f t="shared" si="37"/>
        <v>21396.859999995679</v>
      </c>
      <c r="K261" s="109">
        <f t="shared" si="36"/>
        <v>488926.58000000194</v>
      </c>
    </row>
    <row r="262" spans="1:15" ht="14.15" customHeight="1">
      <c r="A262" s="85" t="s">
        <v>21</v>
      </c>
      <c r="B262" s="108" t="s">
        <v>21</v>
      </c>
      <c r="C262" s="17">
        <v>1130914.55</v>
      </c>
      <c r="D262" s="18">
        <v>2285482.0300000003</v>
      </c>
      <c r="E262" s="18">
        <v>1257759.07</v>
      </c>
      <c r="F262" s="18">
        <v>14656574.059999999</v>
      </c>
      <c r="G262" s="55">
        <v>19324938.160000004</v>
      </c>
      <c r="H262" s="18">
        <v>16047328.760000002</v>
      </c>
      <c r="I262" s="21">
        <v>3277564.81</v>
      </c>
      <c r="J262" s="111">
        <f t="shared" si="37"/>
        <v>22057.600000005215</v>
      </c>
      <c r="K262" s="109">
        <f t="shared" si="36"/>
        <v>485215.66000000387</v>
      </c>
    </row>
    <row r="263" spans="1:15" ht="14.15" customHeight="1">
      <c r="A263" s="85" t="s">
        <v>26</v>
      </c>
      <c r="B263" s="108" t="s">
        <v>22</v>
      </c>
      <c r="C263" s="17">
        <v>1131660.54</v>
      </c>
      <c r="D263" s="18">
        <v>2287417.8499999996</v>
      </c>
      <c r="E263" s="18">
        <v>1261177.0799999998</v>
      </c>
      <c r="F263" s="18">
        <v>14678631.079999998</v>
      </c>
      <c r="G263" s="55">
        <v>19354017.680000003</v>
      </c>
      <c r="H263" s="18">
        <v>16073720.279999997</v>
      </c>
      <c r="I263" s="21">
        <v>3280932.5</v>
      </c>
      <c r="J263" s="111">
        <f t="shared" si="37"/>
        <v>29079.519999999553</v>
      </c>
      <c r="K263" s="109">
        <f t="shared" si="36"/>
        <v>465311.88000000641</v>
      </c>
    </row>
    <row r="264" spans="1:15" ht="14.15" customHeight="1">
      <c r="A264" s="85" t="s">
        <v>27</v>
      </c>
      <c r="B264" s="108" t="s">
        <v>23</v>
      </c>
      <c r="C264" s="17">
        <v>1132712.54</v>
      </c>
      <c r="D264" s="18">
        <v>2289632.5</v>
      </c>
      <c r="E264" s="18">
        <v>1262742.21</v>
      </c>
      <c r="F264" s="18">
        <v>14710963.069565218</v>
      </c>
      <c r="G264" s="55">
        <v>19390294.769565217</v>
      </c>
      <c r="H264" s="18">
        <v>16107804.869565217</v>
      </c>
      <c r="I264" s="21">
        <v>3284814.9</v>
      </c>
      <c r="J264" s="111">
        <f t="shared" si="37"/>
        <v>36277.08956521377</v>
      </c>
      <c r="K264" s="109">
        <f t="shared" si="36"/>
        <v>437624.36956521869</v>
      </c>
      <c r="L264" s="109"/>
      <c r="M264" s="109"/>
    </row>
    <row r="265" spans="1:15" ht="14.15" customHeight="1">
      <c r="A265" s="85" t="s">
        <v>28</v>
      </c>
      <c r="B265" s="108" t="s">
        <v>24</v>
      </c>
      <c r="C265" s="17">
        <v>1123806.6100000001</v>
      </c>
      <c r="D265" s="18">
        <v>2290734.71</v>
      </c>
      <c r="E265" s="18">
        <v>1262134.33</v>
      </c>
      <c r="F265" s="18">
        <v>14737929.949999999</v>
      </c>
      <c r="G265" s="55">
        <v>19414680.550000001</v>
      </c>
      <c r="H265" s="18">
        <v>16128916.149999999</v>
      </c>
      <c r="I265" s="21">
        <v>3287238.9400000004</v>
      </c>
      <c r="J265" s="109">
        <f t="shared" si="37"/>
        <v>24385.780434783548</v>
      </c>
      <c r="K265" s="109">
        <f t="shared" si="36"/>
        <v>427385.37999999896</v>
      </c>
      <c r="L265" s="100"/>
      <c r="M265" s="100"/>
    </row>
    <row r="266" spans="1:15" ht="14.15" customHeight="1">
      <c r="A266" s="85" t="s">
        <v>29</v>
      </c>
      <c r="B266" s="108" t="s">
        <v>25</v>
      </c>
      <c r="C266" s="17">
        <v>1118426.44</v>
      </c>
      <c r="D266" s="18">
        <v>2290952.1599999997</v>
      </c>
      <c r="E266" s="18">
        <v>1260003.8500000001</v>
      </c>
      <c r="F266" s="18">
        <v>14760986.5</v>
      </c>
      <c r="G266" s="55">
        <v>19426895.800000001</v>
      </c>
      <c r="H266" s="18">
        <v>16137537.000000002</v>
      </c>
      <c r="I266" s="21">
        <v>3288417.81</v>
      </c>
      <c r="J266" s="111">
        <f t="shared" si="37"/>
        <v>12215.25</v>
      </c>
      <c r="K266" s="109">
        <f t="shared" si="36"/>
        <v>386445.10000000149</v>
      </c>
    </row>
    <row r="267" spans="1:15" ht="14.15" customHeight="1">
      <c r="A267" s="91">
        <v>2019</v>
      </c>
      <c r="B267" s="63">
        <v>2020</v>
      </c>
      <c r="C267" s="59"/>
      <c r="D267" s="60"/>
      <c r="E267" s="60"/>
      <c r="F267" s="60"/>
      <c r="G267" s="61"/>
      <c r="H267" s="60"/>
      <c r="I267" s="62"/>
      <c r="J267" s="106"/>
      <c r="K267" s="112"/>
    </row>
    <row r="268" spans="1:15" ht="14.15" customHeight="1">
      <c r="A268" s="85" t="s">
        <v>14</v>
      </c>
      <c r="B268" s="108" t="s">
        <v>14</v>
      </c>
      <c r="C268" s="17">
        <v>1102441.56</v>
      </c>
      <c r="D268" s="18">
        <v>2292207.48</v>
      </c>
      <c r="E268" s="18">
        <v>1266159.45</v>
      </c>
      <c r="F268" s="18">
        <v>14775168.640000001</v>
      </c>
      <c r="G268" s="55">
        <v>19432220.289999999</v>
      </c>
      <c r="H268" s="18">
        <v>16141486.210000001</v>
      </c>
      <c r="I268" s="21">
        <v>3290176.84</v>
      </c>
      <c r="J268" s="109">
        <f>G268-G266</f>
        <v>5324.4899999983609</v>
      </c>
      <c r="K268" s="109">
        <f>G268-G255</f>
        <v>349353.82999999821</v>
      </c>
      <c r="L268" s="2">
        <v>50</v>
      </c>
      <c r="M268" s="2">
        <v>48</v>
      </c>
    </row>
    <row r="269" spans="1:15" ht="14.15" customHeight="1">
      <c r="A269" s="85" t="s">
        <v>15</v>
      </c>
      <c r="B269" s="108" t="s">
        <v>15</v>
      </c>
      <c r="C269" s="17">
        <v>1111791</v>
      </c>
      <c r="D269" s="18">
        <v>2292787.5699999998</v>
      </c>
      <c r="E269" s="18">
        <v>1272546.3500000001</v>
      </c>
      <c r="F269" s="18">
        <v>14810478.529999999</v>
      </c>
      <c r="G269" s="55">
        <v>19488377.77</v>
      </c>
      <c r="H269" s="18">
        <v>16196056.26</v>
      </c>
      <c r="I269" s="21">
        <v>3292781.09</v>
      </c>
      <c r="J269" s="109">
        <f>G269-G268</f>
        <v>56157.480000000447</v>
      </c>
      <c r="K269" s="109">
        <f>G269-G256</f>
        <v>365624.16999999806</v>
      </c>
      <c r="L269" s="2">
        <v>51</v>
      </c>
      <c r="M269" s="2">
        <v>49</v>
      </c>
      <c r="N269" s="113"/>
    </row>
    <row r="270" spans="1:15" ht="14.15" customHeight="1">
      <c r="A270" s="85" t="s">
        <v>16</v>
      </c>
      <c r="B270" s="108" t="s">
        <v>16</v>
      </c>
      <c r="C270" s="17">
        <v>1122867.8131882076</v>
      </c>
      <c r="D270" s="18">
        <v>2270187.4666130841</v>
      </c>
      <c r="E270" s="18">
        <v>1222760.0372903536</v>
      </c>
      <c r="F270" s="18">
        <v>14512579.67</v>
      </c>
      <c r="G270" s="55">
        <v>19131674.289999999</v>
      </c>
      <c r="H270" s="18">
        <v>15858080.960000001</v>
      </c>
      <c r="I270" s="21">
        <v>3273848.545851931</v>
      </c>
      <c r="J270" s="109">
        <f>G270-G269</f>
        <v>-356703.48000000045</v>
      </c>
      <c r="K270" s="109">
        <f>G270-G257</f>
        <v>-37400.430000003427</v>
      </c>
      <c r="L270" s="2">
        <v>52</v>
      </c>
      <c r="M270" s="2">
        <v>50</v>
      </c>
    </row>
    <row r="271" spans="1:15" ht="14.15" customHeight="1">
      <c r="A271" s="85" t="s">
        <v>17</v>
      </c>
      <c r="B271" s="110" t="s">
        <v>17</v>
      </c>
      <c r="C271" s="102">
        <v>1118509.3899999999</v>
      </c>
      <c r="D271" s="103">
        <v>2206494.2799999998</v>
      </c>
      <c r="E271" s="103">
        <v>1125356.08</v>
      </c>
      <c r="F271" s="103">
        <v>13984465.359999999</v>
      </c>
      <c r="G271" s="31">
        <v>18440620.780000001</v>
      </c>
      <c r="H271" s="103">
        <v>15220181.300000001</v>
      </c>
      <c r="I271" s="104">
        <v>3219871.44</v>
      </c>
      <c r="J271" s="109">
        <f>G271-G270</f>
        <v>-691053.50999999791</v>
      </c>
      <c r="K271" s="109">
        <f>G271-G258</f>
        <v>-770889.96999999881</v>
      </c>
      <c r="L271" s="2">
        <v>53</v>
      </c>
      <c r="M271" s="2">
        <v>51</v>
      </c>
    </row>
    <row r="272" spans="1:15" ht="14.15" customHeight="1">
      <c r="A272" s="85" t="s">
        <v>18</v>
      </c>
      <c r="B272" s="108" t="s">
        <v>18</v>
      </c>
      <c r="C272" s="17"/>
      <c r="D272" s="18"/>
      <c r="E272" s="18"/>
      <c r="F272" s="18"/>
      <c r="G272" s="55"/>
      <c r="H272" s="18"/>
      <c r="I272" s="21"/>
      <c r="J272" s="111"/>
      <c r="K272" s="109"/>
      <c r="L272" s="2">
        <v>54</v>
      </c>
      <c r="M272" s="2">
        <v>52</v>
      </c>
    </row>
    <row r="273" spans="1:13" ht="14.15" customHeight="1">
      <c r="A273" s="85" t="s">
        <v>19</v>
      </c>
      <c r="B273" s="108" t="s">
        <v>19</v>
      </c>
      <c r="C273" s="17"/>
      <c r="D273" s="18"/>
      <c r="E273" s="18"/>
      <c r="F273" s="18"/>
      <c r="G273" s="55"/>
      <c r="H273" s="18"/>
      <c r="I273" s="21"/>
      <c r="J273" s="111"/>
      <c r="K273" s="109"/>
    </row>
    <row r="274" spans="1:13" ht="14.15" customHeight="1">
      <c r="A274" s="85" t="s">
        <v>20</v>
      </c>
      <c r="B274" s="108" t="s">
        <v>20</v>
      </c>
      <c r="C274" s="17"/>
      <c r="D274" s="18"/>
      <c r="E274" s="18"/>
      <c r="F274" s="18"/>
      <c r="G274" s="55"/>
      <c r="H274" s="18"/>
      <c r="I274" s="21"/>
      <c r="J274" s="111"/>
      <c r="K274" s="109"/>
    </row>
    <row r="275" spans="1:13" ht="14.15" customHeight="1">
      <c r="A275" s="85" t="s">
        <v>21</v>
      </c>
      <c r="B275" s="108" t="s">
        <v>21</v>
      </c>
      <c r="C275" s="17"/>
      <c r="D275" s="18"/>
      <c r="E275" s="18"/>
      <c r="F275" s="18"/>
      <c r="G275" s="55"/>
      <c r="H275" s="18"/>
      <c r="I275" s="21"/>
      <c r="J275" s="111"/>
      <c r="K275" s="109"/>
    </row>
    <row r="276" spans="1:13" ht="14.15" customHeight="1">
      <c r="A276" s="85" t="s">
        <v>26</v>
      </c>
      <c r="B276" s="108" t="s">
        <v>22</v>
      </c>
      <c r="C276" s="17"/>
      <c r="D276" s="18"/>
      <c r="E276" s="18"/>
      <c r="F276" s="18"/>
      <c r="G276" s="55"/>
      <c r="H276" s="18"/>
      <c r="I276" s="21"/>
      <c r="J276" s="111"/>
      <c r="K276" s="109"/>
    </row>
    <row r="277" spans="1:13" ht="14.15" customHeight="1">
      <c r="A277" s="85" t="s">
        <v>27</v>
      </c>
      <c r="B277" s="108" t="s">
        <v>23</v>
      </c>
      <c r="C277" s="17"/>
      <c r="D277" s="18"/>
      <c r="E277" s="18"/>
      <c r="F277" s="18"/>
      <c r="G277" s="55"/>
      <c r="H277" s="18"/>
      <c r="I277" s="21"/>
      <c r="J277" s="111"/>
      <c r="K277" s="109"/>
      <c r="L277" s="109"/>
      <c r="M277" s="109"/>
    </row>
    <row r="278" spans="1:13" ht="14.15" customHeight="1">
      <c r="A278" s="85" t="s">
        <v>28</v>
      </c>
      <c r="B278" s="108" t="s">
        <v>24</v>
      </c>
      <c r="C278" s="17"/>
      <c r="D278" s="18"/>
      <c r="E278" s="18"/>
      <c r="F278" s="18"/>
      <c r="G278" s="55"/>
      <c r="H278" s="18"/>
      <c r="I278" s="21"/>
      <c r="J278" s="109"/>
      <c r="K278" s="109"/>
      <c r="L278" s="100"/>
      <c r="M278" s="100"/>
    </row>
    <row r="279" spans="1:13" ht="14.15" customHeight="1">
      <c r="A279" s="85" t="s">
        <v>29</v>
      </c>
      <c r="B279" s="108" t="s">
        <v>25</v>
      </c>
      <c r="C279" s="17"/>
      <c r="D279" s="18"/>
      <c r="E279" s="18"/>
      <c r="F279" s="18"/>
      <c r="G279" s="55"/>
      <c r="H279" s="18"/>
      <c r="I279" s="21"/>
      <c r="J279" s="111"/>
      <c r="K279" s="109"/>
    </row>
    <row r="281" spans="1:13">
      <c r="C281" s="114"/>
      <c r="G281" s="114"/>
    </row>
    <row r="282" spans="1:13">
      <c r="C282" s="114"/>
    </row>
    <row r="283" spans="1:13">
      <c r="C283" s="114"/>
    </row>
    <row r="284" spans="1:13">
      <c r="C284" s="114"/>
    </row>
  </sheetData>
  <mergeCells count="8">
    <mergeCell ref="J2:K2"/>
    <mergeCell ref="B4:I4"/>
    <mergeCell ref="B109:I109"/>
    <mergeCell ref="B110:I110"/>
    <mergeCell ref="B1:I1"/>
    <mergeCell ref="C2:F2"/>
    <mergeCell ref="G2:G3"/>
    <mergeCell ref="H2:I2"/>
  </mergeCells>
  <phoneticPr fontId="101" type="noConversion"/>
  <printOptions horizontalCentered="1" verticalCentered="1"/>
  <pageMargins left="0.19685039370078741" right="0.19685039370078741" top="0.39370078740157483" bottom="0.39370078740157483" header="0" footer="0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E191"/>
  <sheetViews>
    <sheetView showGridLines="0" topLeftCell="A7" zoomScaleNormal="100" workbookViewId="0">
      <selection activeCell="M246" sqref="M246"/>
    </sheetView>
  </sheetViews>
  <sheetFormatPr baseColWidth="10" defaultColWidth="11.54296875" defaultRowHeight="12.5"/>
  <cols>
    <col min="2" max="2" width="48.26953125" style="131" customWidth="1"/>
    <col min="3" max="3" width="18.453125" style="131" customWidth="1"/>
    <col min="4" max="4" width="16.453125" style="131" customWidth="1"/>
    <col min="5" max="5" width="11.81640625" customWidth="1"/>
    <col min="6" max="6" width="12.81640625" customWidth="1"/>
    <col min="7" max="7" width="11.1796875" customWidth="1"/>
  </cols>
  <sheetData>
    <row r="3" spans="2:4" ht="26.25" customHeight="1">
      <c r="B3" s="116" t="s">
        <v>40</v>
      </c>
      <c r="C3" s="116"/>
      <c r="D3" s="116"/>
    </row>
    <row r="4" spans="2:4" ht="32.25" customHeight="1">
      <c r="B4" s="117" t="s">
        <v>41</v>
      </c>
      <c r="C4" s="118" t="s">
        <v>42</v>
      </c>
      <c r="D4" s="119" t="s">
        <v>43</v>
      </c>
    </row>
    <row r="5" spans="2:4" s="123" customFormat="1" ht="19" customHeight="1">
      <c r="B5" s="120" t="s">
        <v>44</v>
      </c>
      <c r="C5" s="121">
        <v>85950</v>
      </c>
      <c r="D5" s="122">
        <v>0</v>
      </c>
    </row>
    <row r="6" spans="2:4" s="123" customFormat="1" ht="19" customHeight="1">
      <c r="B6" s="124" t="s">
        <v>45</v>
      </c>
      <c r="C6" s="125">
        <v>10180</v>
      </c>
      <c r="D6" s="126">
        <v>0</v>
      </c>
    </row>
    <row r="7" spans="2:4" s="123" customFormat="1" ht="19" customHeight="1">
      <c r="B7" s="124" t="s">
        <v>46</v>
      </c>
      <c r="C7" s="125">
        <v>6023</v>
      </c>
      <c r="D7" s="126">
        <v>0</v>
      </c>
    </row>
    <row r="8" spans="2:4" s="123" customFormat="1" ht="19" customHeight="1">
      <c r="B8" s="124" t="s">
        <v>47</v>
      </c>
      <c r="C8" s="125">
        <v>377</v>
      </c>
      <c r="D8" s="126">
        <v>0</v>
      </c>
    </row>
    <row r="9" spans="2:4" s="123" customFormat="1" ht="19" customHeight="1">
      <c r="B9" s="124" t="s">
        <v>48</v>
      </c>
      <c r="C9" s="125">
        <v>2117</v>
      </c>
      <c r="D9" s="126">
        <v>0</v>
      </c>
    </row>
    <row r="10" spans="2:4" s="123" customFormat="1" ht="19" customHeight="1">
      <c r="B10" s="124" t="s">
        <v>49</v>
      </c>
      <c r="C10" s="125">
        <v>769</v>
      </c>
      <c r="D10" s="126">
        <v>0</v>
      </c>
    </row>
    <row r="11" spans="2:4" s="123" customFormat="1" ht="19" customHeight="1">
      <c r="B11" s="124" t="s">
        <v>50</v>
      </c>
      <c r="C11" s="125">
        <v>161</v>
      </c>
      <c r="D11" s="126">
        <v>0</v>
      </c>
    </row>
    <row r="12" spans="2:4" s="123" customFormat="1" ht="19" customHeight="1">
      <c r="B12" s="124" t="s">
        <v>51</v>
      </c>
      <c r="C12" s="125">
        <v>0</v>
      </c>
      <c r="D12" s="126">
        <v>0</v>
      </c>
    </row>
    <row r="13" spans="2:4" s="123" customFormat="1" ht="19" customHeight="1">
      <c r="B13" s="124" t="s">
        <v>52</v>
      </c>
      <c r="C13" s="125">
        <v>0</v>
      </c>
      <c r="D13" s="126">
        <v>0</v>
      </c>
    </row>
    <row r="14" spans="2:4" s="123" customFormat="1" ht="19" customHeight="1">
      <c r="B14" s="124" t="s">
        <v>53</v>
      </c>
      <c r="C14" s="125">
        <v>0</v>
      </c>
      <c r="D14" s="126">
        <v>544</v>
      </c>
    </row>
    <row r="15" spans="2:4" s="123" customFormat="1" ht="19" customHeight="1">
      <c r="B15" s="124" t="s">
        <v>54</v>
      </c>
      <c r="C15" s="125">
        <v>0</v>
      </c>
      <c r="D15" s="126">
        <v>7357</v>
      </c>
    </row>
    <row r="16" spans="2:4" s="123" customFormat="1" ht="19" customHeight="1">
      <c r="B16" s="124" t="s">
        <v>55</v>
      </c>
      <c r="C16" s="125">
        <v>7</v>
      </c>
      <c r="D16" s="126">
        <v>0</v>
      </c>
    </row>
    <row r="17" spans="2:4" s="123" customFormat="1" ht="19" customHeight="1">
      <c r="B17" s="124" t="s">
        <v>56</v>
      </c>
      <c r="C17" s="125">
        <v>251</v>
      </c>
      <c r="D17" s="126">
        <v>0</v>
      </c>
    </row>
    <row r="18" spans="2:4" s="123" customFormat="1" ht="19" customHeight="1">
      <c r="B18" s="124" t="s">
        <v>57</v>
      </c>
      <c r="C18" s="125">
        <v>2</v>
      </c>
      <c r="D18" s="126">
        <v>0</v>
      </c>
    </row>
    <row r="19" spans="2:4" s="123" customFormat="1" ht="19" customHeight="1">
      <c r="B19" s="124" t="s">
        <v>58</v>
      </c>
      <c r="C19" s="125">
        <v>2</v>
      </c>
      <c r="D19" s="126">
        <v>0</v>
      </c>
    </row>
    <row r="20" spans="2:4" s="123" customFormat="1" ht="19" customHeight="1">
      <c r="B20" s="124" t="s">
        <v>59</v>
      </c>
      <c r="C20" s="125">
        <v>0</v>
      </c>
      <c r="D20" s="126">
        <v>0</v>
      </c>
    </row>
    <row r="21" spans="2:4" s="123" customFormat="1" ht="19" customHeight="1">
      <c r="B21" s="124" t="s">
        <v>60</v>
      </c>
      <c r="C21" s="125">
        <v>11</v>
      </c>
      <c r="D21" s="126">
        <v>0</v>
      </c>
    </row>
    <row r="22" spans="2:4" s="123" customFormat="1" ht="19" customHeight="1">
      <c r="B22" s="124" t="s">
        <v>61</v>
      </c>
      <c r="C22" s="125">
        <v>432</v>
      </c>
      <c r="D22" s="126">
        <v>0</v>
      </c>
    </row>
    <row r="23" spans="2:4" s="123" customFormat="1" ht="19" customHeight="1">
      <c r="B23" s="124" t="s">
        <v>62</v>
      </c>
      <c r="C23" s="125">
        <v>38</v>
      </c>
      <c r="D23" s="126">
        <v>0</v>
      </c>
    </row>
    <row r="24" spans="2:4" s="123" customFormat="1" ht="19" customHeight="1">
      <c r="B24" s="124" t="s">
        <v>63</v>
      </c>
      <c r="C24" s="125">
        <v>0</v>
      </c>
      <c r="D24" s="126">
        <v>4</v>
      </c>
    </row>
    <row r="25" spans="2:4" s="123" customFormat="1" ht="19" customHeight="1">
      <c r="B25" s="124" t="s">
        <v>64</v>
      </c>
      <c r="C25" s="125">
        <v>0</v>
      </c>
      <c r="D25" s="126">
        <v>58</v>
      </c>
    </row>
    <row r="26" spans="2:4" s="123" customFormat="1" ht="19" customHeight="1">
      <c r="B26" s="124" t="s">
        <v>65</v>
      </c>
      <c r="C26" s="125">
        <v>5965</v>
      </c>
      <c r="D26" s="126">
        <v>0</v>
      </c>
    </row>
    <row r="27" spans="2:4" s="123" customFormat="1" ht="19" customHeight="1">
      <c r="B27" s="124" t="s">
        <v>66</v>
      </c>
      <c r="C27" s="125">
        <v>1991</v>
      </c>
      <c r="D27" s="126">
        <v>0</v>
      </c>
    </row>
    <row r="28" spans="2:4" s="123" customFormat="1" ht="19" customHeight="1">
      <c r="B28" s="124" t="s">
        <v>67</v>
      </c>
      <c r="C28" s="125">
        <v>1065</v>
      </c>
      <c r="D28" s="126">
        <v>0</v>
      </c>
    </row>
    <row r="29" spans="2:4" s="123" customFormat="1" ht="19" customHeight="1">
      <c r="B29" s="124" t="s">
        <v>68</v>
      </c>
      <c r="C29" s="125">
        <v>373</v>
      </c>
      <c r="D29" s="126">
        <v>0</v>
      </c>
    </row>
    <row r="30" spans="2:4" s="123" customFormat="1" ht="19" customHeight="1">
      <c r="B30" s="124" t="s">
        <v>69</v>
      </c>
      <c r="C30" s="125">
        <v>7</v>
      </c>
      <c r="D30" s="126">
        <v>0</v>
      </c>
    </row>
    <row r="31" spans="2:4" s="123" customFormat="1" ht="19" customHeight="1">
      <c r="B31" s="124" t="s">
        <v>70</v>
      </c>
      <c r="C31" s="125">
        <v>661</v>
      </c>
      <c r="D31" s="126">
        <v>0</v>
      </c>
    </row>
    <row r="32" spans="2:4" s="123" customFormat="1" ht="19" customHeight="1">
      <c r="B32" s="124" t="s">
        <v>71</v>
      </c>
      <c r="C32" s="125">
        <v>1711</v>
      </c>
      <c r="D32" s="126">
        <v>0</v>
      </c>
    </row>
    <row r="33" spans="1:4" s="123" customFormat="1" ht="19" customHeight="1">
      <c r="B33" s="124" t="s">
        <v>72</v>
      </c>
      <c r="C33" s="125">
        <v>57717.7</v>
      </c>
      <c r="D33" s="126">
        <v>0</v>
      </c>
    </row>
    <row r="34" spans="1:4" s="123" customFormat="1" ht="19" customHeight="1">
      <c r="B34" s="124" t="s">
        <v>73</v>
      </c>
      <c r="C34" s="125">
        <v>1568.1</v>
      </c>
      <c r="D34" s="126">
        <v>0</v>
      </c>
    </row>
    <row r="35" spans="1:4" s="123" customFormat="1" ht="19" customHeight="1">
      <c r="B35" s="124" t="s">
        <v>74</v>
      </c>
      <c r="C35" s="125">
        <v>308</v>
      </c>
      <c r="D35" s="126">
        <v>0</v>
      </c>
    </row>
    <row r="36" spans="1:4" s="123" customFormat="1" ht="19" customHeight="1">
      <c r="A36" s="127"/>
      <c r="B36" s="124" t="s">
        <v>75</v>
      </c>
      <c r="C36" s="125">
        <v>40</v>
      </c>
      <c r="D36" s="126">
        <v>0</v>
      </c>
    </row>
    <row r="37" spans="1:4" s="123" customFormat="1" ht="19" customHeight="1">
      <c r="B37" s="124" t="s">
        <v>76</v>
      </c>
      <c r="C37" s="125">
        <v>265</v>
      </c>
      <c r="D37" s="126">
        <v>0</v>
      </c>
    </row>
    <row r="38" spans="1:4" s="123" customFormat="1" ht="19" customHeight="1">
      <c r="B38" s="124" t="s">
        <v>77</v>
      </c>
      <c r="C38" s="125">
        <v>90</v>
      </c>
      <c r="D38" s="126">
        <v>0</v>
      </c>
    </row>
    <row r="39" spans="1:4" s="123" customFormat="1" ht="20.149999999999999" customHeight="1">
      <c r="B39" s="124" t="s">
        <v>78</v>
      </c>
      <c r="C39" s="125">
        <v>718</v>
      </c>
      <c r="D39" s="126">
        <v>0</v>
      </c>
    </row>
    <row r="40" spans="1:4" ht="16.5" customHeight="1">
      <c r="B40" s="124" t="s">
        <v>79</v>
      </c>
      <c r="C40" s="125">
        <v>132</v>
      </c>
      <c r="D40" s="126">
        <v>0</v>
      </c>
    </row>
    <row r="41" spans="1:4" ht="24.75" customHeight="1">
      <c r="B41" s="128" t="s">
        <v>2</v>
      </c>
      <c r="C41" s="129">
        <v>178931.804</v>
      </c>
      <c r="D41" s="130">
        <v>7963</v>
      </c>
    </row>
    <row r="42" spans="1:4" hidden="1"/>
    <row r="43" spans="1:4" hidden="1">
      <c r="C43" s="132">
        <f>SUM(C5:C40)</f>
        <v>178931.80000000002</v>
      </c>
      <c r="D43" s="132">
        <f>SUM(D5:D40)</f>
        <v>7963</v>
      </c>
    </row>
    <row r="44" spans="1:4" hidden="1"/>
    <row r="45" spans="1:4" hidden="1"/>
    <row r="46" spans="1:4" hidden="1"/>
    <row r="47" spans="1:4" hidden="1"/>
    <row r="48" spans="1:4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186" spans="3:5">
      <c r="E186">
        <f>G169</f>
        <v>0</v>
      </c>
    </row>
    <row r="187" spans="3:5">
      <c r="E187">
        <f>Extranjeros!I169</f>
        <v>2086399.8</v>
      </c>
    </row>
    <row r="190" spans="3:5">
      <c r="C190" s="131">
        <f>D169</f>
        <v>0</v>
      </c>
    </row>
    <row r="191" spans="3:5">
      <c r="C191" s="131">
        <f>F169</f>
        <v>0</v>
      </c>
    </row>
  </sheetData>
  <phoneticPr fontId="101" type="noConversion"/>
  <conditionalFormatting sqref="C43">
    <cfRule type="cellIs" dxfId="114" priority="2" operator="equal">
      <formula>C41</formula>
    </cfRule>
  </conditionalFormatting>
  <conditionalFormatting sqref="D43">
    <cfRule type="cellIs" dxfId="113" priority="1" operator="equal">
      <formula>D41</formula>
    </cfRule>
  </conditionalFormatting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06"/>
  <sheetViews>
    <sheetView showGridLines="0" topLeftCell="B1" zoomScaleNormal="100" workbookViewId="0">
      <selection activeCell="B1" sqref="B1"/>
    </sheetView>
  </sheetViews>
  <sheetFormatPr baseColWidth="10" defaultColWidth="11.54296875" defaultRowHeight="14.5"/>
  <cols>
    <col min="1" max="1" width="16.453125" style="176" hidden="1" customWidth="1"/>
    <col min="2" max="2" width="16.26953125" style="142" customWidth="1"/>
    <col min="3" max="3" width="13" style="156" customWidth="1"/>
    <col min="4" max="8" width="11.81640625" style="156" customWidth="1"/>
    <col min="9" max="9" width="11.81640625" style="165" customWidth="1"/>
    <col min="10" max="10" width="11.54296875" style="1119"/>
    <col min="11" max="11" width="0" style="1123" hidden="1" customWidth="1"/>
    <col min="12" max="16384" width="11.54296875" style="143"/>
  </cols>
  <sheetData>
    <row r="1" spans="1:11" s="136" customFormat="1" ht="22.5" customHeight="1">
      <c r="A1" s="133"/>
      <c r="B1" s="134" t="s">
        <v>80</v>
      </c>
      <c r="C1" s="135"/>
      <c r="D1" s="135"/>
      <c r="E1" s="135"/>
      <c r="F1" s="135"/>
      <c r="G1" s="135"/>
      <c r="H1" s="135"/>
      <c r="I1" s="135"/>
      <c r="J1" s="1118"/>
      <c r="K1" s="1123"/>
    </row>
    <row r="2" spans="1:11" s="136" customFormat="1" ht="14.15" customHeight="1">
      <c r="A2" s="133"/>
      <c r="B2" s="137" t="s">
        <v>81</v>
      </c>
      <c r="C2" s="138"/>
      <c r="D2" s="138"/>
      <c r="E2" s="138"/>
      <c r="F2" s="138"/>
      <c r="G2" s="138"/>
      <c r="H2" s="138"/>
      <c r="I2" s="138"/>
      <c r="J2" s="1118"/>
      <c r="K2" s="1123"/>
    </row>
    <row r="3" spans="1:11" s="136" customFormat="1" ht="2.15" customHeight="1">
      <c r="A3" s="139"/>
      <c r="B3" s="137"/>
      <c r="C3" s="138"/>
      <c r="D3" s="138"/>
      <c r="E3" s="138"/>
      <c r="F3" s="138"/>
      <c r="G3" s="138"/>
      <c r="H3" s="138"/>
      <c r="I3" s="138"/>
      <c r="J3" s="1118"/>
      <c r="K3" s="1123"/>
    </row>
    <row r="4" spans="1:11" ht="38.15" customHeight="1">
      <c r="A4" s="140"/>
      <c r="B4" s="140"/>
      <c r="C4" s="141" t="s">
        <v>82</v>
      </c>
      <c r="D4" s="141" t="s">
        <v>83</v>
      </c>
      <c r="E4" s="141" t="s">
        <v>84</v>
      </c>
      <c r="F4" s="141" t="s">
        <v>85</v>
      </c>
      <c r="G4" s="141" t="s">
        <v>86</v>
      </c>
      <c r="H4" s="141" t="s">
        <v>87</v>
      </c>
      <c r="I4" s="141" t="s">
        <v>88</v>
      </c>
    </row>
    <row r="5" spans="1:11" ht="40.75" customHeight="1">
      <c r="A5" s="144"/>
      <c r="B5" s="145" t="s">
        <v>89</v>
      </c>
      <c r="C5" s="146"/>
      <c r="D5" s="146"/>
      <c r="E5" s="146"/>
      <c r="F5" s="146"/>
      <c r="G5" s="146"/>
      <c r="H5" s="146"/>
      <c r="I5" s="146"/>
    </row>
    <row r="6" spans="1:11" s="152" customFormat="1" ht="14.25" hidden="1" customHeight="1">
      <c r="A6" s="147">
        <v>2009</v>
      </c>
      <c r="B6" s="148"/>
      <c r="C6" s="149"/>
      <c r="D6" s="149"/>
      <c r="E6" s="149"/>
      <c r="F6" s="149"/>
      <c r="G6" s="149"/>
      <c r="H6" s="149"/>
      <c r="I6" s="150"/>
      <c r="J6" s="1120"/>
      <c r="K6" s="1123"/>
    </row>
    <row r="7" spans="1:11" ht="16.5" hidden="1" customHeight="1">
      <c r="A7" s="153">
        <v>39814</v>
      </c>
      <c r="B7" s="28">
        <v>2009</v>
      </c>
      <c r="C7" s="154">
        <v>586133</v>
      </c>
      <c r="D7" s="154">
        <v>580619</v>
      </c>
      <c r="E7" s="154">
        <v>325444</v>
      </c>
      <c r="F7" s="154">
        <v>19508</v>
      </c>
      <c r="G7" s="154">
        <v>13785</v>
      </c>
      <c r="H7" s="154">
        <v>2050</v>
      </c>
      <c r="I7" s="155">
        <v>1527539</v>
      </c>
      <c r="J7" s="1121">
        <f>SUM(C7:H7)</f>
        <v>1527539</v>
      </c>
      <c r="K7" s="1124">
        <f>J7-I7</f>
        <v>0</v>
      </c>
    </row>
    <row r="8" spans="1:11" ht="15" hidden="1" customHeight="1">
      <c r="A8" s="153">
        <v>39845</v>
      </c>
      <c r="B8" s="23">
        <v>2009</v>
      </c>
      <c r="C8" s="157">
        <v>583786</v>
      </c>
      <c r="D8" s="157">
        <v>579158</v>
      </c>
      <c r="E8" s="157">
        <v>323271</v>
      </c>
      <c r="F8" s="157">
        <v>19393</v>
      </c>
      <c r="G8" s="157">
        <v>13721</v>
      </c>
      <c r="H8" s="157">
        <v>2030</v>
      </c>
      <c r="I8" s="158">
        <v>1521359</v>
      </c>
      <c r="J8" s="1121">
        <f t="shared" ref="J8:J57" si="0">SUM(C8:H8)</f>
        <v>1521359</v>
      </c>
      <c r="K8" s="1124">
        <f t="shared" ref="K8:K71" si="1">J8-I8</f>
        <v>0</v>
      </c>
    </row>
    <row r="9" spans="1:11" ht="17.5" customHeight="1">
      <c r="A9" s="153">
        <v>39873</v>
      </c>
      <c r="B9" s="23">
        <v>2009</v>
      </c>
      <c r="C9" s="157">
        <v>581180</v>
      </c>
      <c r="D9" s="157">
        <v>577453</v>
      </c>
      <c r="E9" s="157">
        <v>320737</v>
      </c>
      <c r="F9" s="157">
        <v>19154</v>
      </c>
      <c r="G9" s="157">
        <v>13605</v>
      </c>
      <c r="H9" s="157">
        <v>2022</v>
      </c>
      <c r="I9" s="158">
        <v>1514151</v>
      </c>
      <c r="J9" s="1121">
        <f t="shared" si="0"/>
        <v>1514151</v>
      </c>
      <c r="K9" s="1124">
        <f t="shared" si="1"/>
        <v>0</v>
      </c>
    </row>
    <row r="10" spans="1:11" ht="15" hidden="1" customHeight="1">
      <c r="A10" s="153">
        <v>39904</v>
      </c>
      <c r="B10" s="23">
        <v>2009</v>
      </c>
      <c r="C10" s="157">
        <v>580902</v>
      </c>
      <c r="D10" s="157">
        <v>579260</v>
      </c>
      <c r="E10" s="157">
        <v>319740</v>
      </c>
      <c r="F10" s="157">
        <v>19174</v>
      </c>
      <c r="G10" s="157">
        <v>13601</v>
      </c>
      <c r="H10" s="157">
        <v>2017</v>
      </c>
      <c r="I10" s="158">
        <v>1514694</v>
      </c>
      <c r="J10" s="1121">
        <f t="shared" si="0"/>
        <v>1514694</v>
      </c>
      <c r="K10" s="1124">
        <f t="shared" si="1"/>
        <v>0</v>
      </c>
    </row>
    <row r="11" spans="1:11" ht="15" hidden="1" customHeight="1">
      <c r="A11" s="153">
        <v>39934</v>
      </c>
      <c r="B11" s="23">
        <v>2009</v>
      </c>
      <c r="C11" s="157">
        <v>581800</v>
      </c>
      <c r="D11" s="157">
        <v>582362</v>
      </c>
      <c r="E11" s="157">
        <v>322561</v>
      </c>
      <c r="F11" s="157">
        <v>19496</v>
      </c>
      <c r="G11" s="157">
        <v>13743</v>
      </c>
      <c r="H11" s="157">
        <v>2040</v>
      </c>
      <c r="I11" s="158">
        <v>1522002</v>
      </c>
      <c r="J11" s="1121">
        <f t="shared" si="0"/>
        <v>1522002</v>
      </c>
      <c r="K11" s="1124">
        <f t="shared" si="1"/>
        <v>0</v>
      </c>
    </row>
    <row r="12" spans="1:11" ht="15" hidden="1" customHeight="1">
      <c r="A12" s="153">
        <v>39965</v>
      </c>
      <c r="B12" s="23">
        <v>2009</v>
      </c>
      <c r="C12" s="157">
        <v>578407</v>
      </c>
      <c r="D12" s="157">
        <v>580835</v>
      </c>
      <c r="E12" s="157">
        <v>320729</v>
      </c>
      <c r="F12" s="157">
        <v>19334</v>
      </c>
      <c r="G12" s="157">
        <v>13471</v>
      </c>
      <c r="H12" s="157">
        <v>2001</v>
      </c>
      <c r="I12" s="158">
        <v>1514777</v>
      </c>
      <c r="J12" s="1121">
        <f t="shared" si="0"/>
        <v>1514777</v>
      </c>
      <c r="K12" s="1124">
        <f t="shared" si="1"/>
        <v>0</v>
      </c>
    </row>
    <row r="13" spans="1:11" ht="15" hidden="1" customHeight="1">
      <c r="A13" s="153">
        <v>39995</v>
      </c>
      <c r="B13" s="23">
        <v>2009</v>
      </c>
      <c r="C13" s="157">
        <v>574472</v>
      </c>
      <c r="D13" s="157">
        <v>578820</v>
      </c>
      <c r="E13" s="157">
        <v>320298</v>
      </c>
      <c r="F13" s="157">
        <v>19388</v>
      </c>
      <c r="G13" s="157">
        <v>13576</v>
      </c>
      <c r="H13" s="157">
        <v>2023</v>
      </c>
      <c r="I13" s="158">
        <v>1508577</v>
      </c>
      <c r="J13" s="1121">
        <f t="shared" si="0"/>
        <v>1508577</v>
      </c>
      <c r="K13" s="1124">
        <f t="shared" si="1"/>
        <v>0</v>
      </c>
    </row>
    <row r="14" spans="1:11" ht="15" hidden="1" customHeight="1">
      <c r="A14" s="153">
        <v>40026</v>
      </c>
      <c r="B14" s="23">
        <v>2009</v>
      </c>
      <c r="C14" s="157">
        <v>570796</v>
      </c>
      <c r="D14" s="157">
        <v>573547</v>
      </c>
      <c r="E14" s="157">
        <v>315024</v>
      </c>
      <c r="F14" s="157">
        <v>19143</v>
      </c>
      <c r="G14" s="157">
        <v>13492</v>
      </c>
      <c r="H14" s="157">
        <v>2028</v>
      </c>
      <c r="I14" s="158">
        <v>1494030</v>
      </c>
      <c r="J14" s="1121">
        <f t="shared" si="0"/>
        <v>1494030</v>
      </c>
      <c r="K14" s="1124">
        <f t="shared" si="1"/>
        <v>0</v>
      </c>
    </row>
    <row r="15" spans="1:11" ht="15" hidden="1" customHeight="1">
      <c r="A15" s="153">
        <v>40057</v>
      </c>
      <c r="B15" s="28">
        <v>2009</v>
      </c>
      <c r="C15" s="157">
        <v>570295</v>
      </c>
      <c r="D15" s="157">
        <v>568937</v>
      </c>
      <c r="E15" s="157">
        <v>313109</v>
      </c>
      <c r="F15" s="157">
        <v>19096</v>
      </c>
      <c r="G15" s="157">
        <v>13603</v>
      </c>
      <c r="H15" s="157">
        <v>2015</v>
      </c>
      <c r="I15" s="158">
        <v>1487055</v>
      </c>
      <c r="J15" s="1121">
        <f t="shared" si="0"/>
        <v>1487055</v>
      </c>
      <c r="K15" s="1124">
        <f t="shared" si="1"/>
        <v>0</v>
      </c>
    </row>
    <row r="16" spans="1:11" ht="15" hidden="1" customHeight="1">
      <c r="A16" s="153">
        <v>40087</v>
      </c>
      <c r="B16" s="23">
        <v>2009</v>
      </c>
      <c r="C16" s="157">
        <v>570503</v>
      </c>
      <c r="D16" s="157">
        <v>570924</v>
      </c>
      <c r="E16" s="157">
        <v>313974</v>
      </c>
      <c r="F16" s="157">
        <v>19343</v>
      </c>
      <c r="G16" s="157">
        <v>13766</v>
      </c>
      <c r="H16" s="157">
        <v>2032</v>
      </c>
      <c r="I16" s="158">
        <v>1490542</v>
      </c>
      <c r="J16" s="1121">
        <f t="shared" si="0"/>
        <v>1490542</v>
      </c>
      <c r="K16" s="1124">
        <f t="shared" si="1"/>
        <v>0</v>
      </c>
    </row>
    <row r="17" spans="1:11" ht="15" hidden="1" customHeight="1">
      <c r="A17" s="153">
        <v>40118</v>
      </c>
      <c r="B17" s="23">
        <v>2009</v>
      </c>
      <c r="C17" s="157">
        <v>566905</v>
      </c>
      <c r="D17" s="157">
        <v>566184</v>
      </c>
      <c r="E17" s="157">
        <v>310574</v>
      </c>
      <c r="F17" s="157">
        <v>19038</v>
      </c>
      <c r="G17" s="157">
        <v>13726</v>
      </c>
      <c r="H17" s="157">
        <v>2029</v>
      </c>
      <c r="I17" s="158">
        <v>1478456</v>
      </c>
      <c r="J17" s="1121">
        <f t="shared" si="0"/>
        <v>1478456</v>
      </c>
      <c r="K17" s="1124">
        <f t="shared" si="1"/>
        <v>0</v>
      </c>
    </row>
    <row r="18" spans="1:11" ht="15" hidden="1" customHeight="1">
      <c r="A18" s="153">
        <v>40148</v>
      </c>
      <c r="B18" s="23">
        <v>2009</v>
      </c>
      <c r="C18" s="157">
        <v>566283</v>
      </c>
      <c r="D18" s="157">
        <v>560503</v>
      </c>
      <c r="E18" s="157">
        <v>303964</v>
      </c>
      <c r="F18" s="157">
        <v>18689</v>
      </c>
      <c r="G18" s="157">
        <v>13569</v>
      </c>
      <c r="H18" s="157">
        <v>2026</v>
      </c>
      <c r="I18" s="158">
        <v>1465034</v>
      </c>
      <c r="J18" s="1121">
        <f t="shared" si="0"/>
        <v>1465034</v>
      </c>
      <c r="K18" s="1124">
        <f t="shared" si="1"/>
        <v>0</v>
      </c>
    </row>
    <row r="19" spans="1:11" s="152" customFormat="1" ht="15" hidden="1" customHeight="1">
      <c r="A19" s="147">
        <v>2010</v>
      </c>
      <c r="B19" s="23">
        <v>2010</v>
      </c>
      <c r="C19" s="159"/>
      <c r="D19" s="159"/>
      <c r="E19" s="159"/>
      <c r="F19" s="159"/>
      <c r="G19" s="159"/>
      <c r="H19" s="159"/>
      <c r="I19" s="160"/>
      <c r="J19" s="1120"/>
      <c r="K19" s="1124">
        <f t="shared" si="1"/>
        <v>0</v>
      </c>
    </row>
    <row r="20" spans="1:11" ht="15" hidden="1" customHeight="1">
      <c r="A20" s="153">
        <v>40179</v>
      </c>
      <c r="B20" s="23">
        <v>2010</v>
      </c>
      <c r="C20" s="157">
        <v>560806</v>
      </c>
      <c r="D20" s="157">
        <v>556873</v>
      </c>
      <c r="E20" s="157">
        <v>303929</v>
      </c>
      <c r="F20" s="157">
        <v>18740</v>
      </c>
      <c r="G20" s="157">
        <v>13403</v>
      </c>
      <c r="H20" s="157">
        <v>2014</v>
      </c>
      <c r="I20" s="158">
        <v>1455765</v>
      </c>
      <c r="J20" s="1121">
        <f t="shared" si="0"/>
        <v>1455765</v>
      </c>
      <c r="K20" s="1124">
        <f t="shared" si="1"/>
        <v>0</v>
      </c>
    </row>
    <row r="21" spans="1:11" ht="15" hidden="1" customHeight="1">
      <c r="A21" s="153">
        <v>40210</v>
      </c>
      <c r="B21" s="23">
        <v>2010</v>
      </c>
      <c r="C21" s="157">
        <v>561018</v>
      </c>
      <c r="D21" s="157">
        <v>558065</v>
      </c>
      <c r="E21" s="157">
        <v>303690</v>
      </c>
      <c r="F21" s="157">
        <v>18820</v>
      </c>
      <c r="G21" s="157">
        <v>13386</v>
      </c>
      <c r="H21" s="157">
        <v>2025</v>
      </c>
      <c r="I21" s="158">
        <v>1457004</v>
      </c>
      <c r="J21" s="1121">
        <f t="shared" si="0"/>
        <v>1457004</v>
      </c>
      <c r="K21" s="1124">
        <f t="shared" si="1"/>
        <v>0</v>
      </c>
    </row>
    <row r="22" spans="1:11" ht="15" customHeight="1">
      <c r="A22" s="153">
        <v>40238</v>
      </c>
      <c r="B22" s="23">
        <v>2010</v>
      </c>
      <c r="C22" s="157">
        <v>560873</v>
      </c>
      <c r="D22" s="157">
        <v>559117</v>
      </c>
      <c r="E22" s="157">
        <v>302993</v>
      </c>
      <c r="F22" s="157">
        <v>18679</v>
      </c>
      <c r="G22" s="157">
        <v>13286</v>
      </c>
      <c r="H22" s="157">
        <v>2006</v>
      </c>
      <c r="I22" s="158">
        <v>1456954</v>
      </c>
      <c r="J22" s="1121">
        <f t="shared" si="0"/>
        <v>1456954</v>
      </c>
      <c r="K22" s="1125">
        <f t="shared" si="1"/>
        <v>0</v>
      </c>
    </row>
    <row r="23" spans="1:11" ht="15" hidden="1" customHeight="1">
      <c r="A23" s="153">
        <v>40269</v>
      </c>
      <c r="B23" s="23">
        <v>2010</v>
      </c>
      <c r="C23" s="157">
        <v>562632</v>
      </c>
      <c r="D23" s="157">
        <v>565168</v>
      </c>
      <c r="E23" s="157">
        <v>306933</v>
      </c>
      <c r="F23" s="157">
        <v>18879</v>
      </c>
      <c r="G23" s="157">
        <v>13410</v>
      </c>
      <c r="H23" s="157">
        <v>2014</v>
      </c>
      <c r="I23" s="158">
        <v>1469036</v>
      </c>
      <c r="J23" s="1121">
        <f t="shared" si="0"/>
        <v>1469036</v>
      </c>
      <c r="K23" s="1124">
        <f t="shared" si="1"/>
        <v>0</v>
      </c>
    </row>
    <row r="24" spans="1:11" ht="15" hidden="1" customHeight="1">
      <c r="A24" s="153">
        <v>40299</v>
      </c>
      <c r="B24" s="23">
        <v>2010</v>
      </c>
      <c r="C24" s="157">
        <v>564184</v>
      </c>
      <c r="D24" s="157">
        <v>569177</v>
      </c>
      <c r="E24" s="157">
        <v>309738</v>
      </c>
      <c r="F24" s="157">
        <v>19085</v>
      </c>
      <c r="G24" s="157">
        <v>13470</v>
      </c>
      <c r="H24" s="157">
        <v>2018</v>
      </c>
      <c r="I24" s="158">
        <v>1477672</v>
      </c>
      <c r="J24" s="1121">
        <f t="shared" si="0"/>
        <v>1477672</v>
      </c>
      <c r="K24" s="1124">
        <f t="shared" si="1"/>
        <v>0</v>
      </c>
    </row>
    <row r="25" spans="1:11" ht="15" hidden="1" customHeight="1">
      <c r="A25" s="153">
        <v>40330</v>
      </c>
      <c r="B25" s="23">
        <v>2010</v>
      </c>
      <c r="C25" s="157">
        <v>564176</v>
      </c>
      <c r="D25" s="157">
        <v>571127</v>
      </c>
      <c r="E25" s="157">
        <v>309738</v>
      </c>
      <c r="F25" s="157">
        <v>18928</v>
      </c>
      <c r="G25" s="157">
        <v>13231</v>
      </c>
      <c r="H25" s="157">
        <v>1989</v>
      </c>
      <c r="I25" s="158">
        <v>1479189</v>
      </c>
      <c r="J25" s="1121">
        <f t="shared" si="0"/>
        <v>1479189</v>
      </c>
      <c r="K25" s="1124">
        <f t="shared" si="1"/>
        <v>0</v>
      </c>
    </row>
    <row r="26" spans="1:11" ht="15" hidden="1" customHeight="1">
      <c r="A26" s="153">
        <v>40360</v>
      </c>
      <c r="B26" s="23">
        <v>2010</v>
      </c>
      <c r="C26" s="157">
        <v>562537</v>
      </c>
      <c r="D26" s="157">
        <v>573989</v>
      </c>
      <c r="E26" s="157">
        <v>312608</v>
      </c>
      <c r="F26" s="157">
        <v>19005</v>
      </c>
      <c r="G26" s="157">
        <v>13537</v>
      </c>
      <c r="H26" s="157">
        <v>2089</v>
      </c>
      <c r="I26" s="158">
        <v>1483765</v>
      </c>
      <c r="J26" s="1121">
        <f t="shared" si="0"/>
        <v>1483765</v>
      </c>
      <c r="K26" s="1124">
        <f t="shared" si="1"/>
        <v>0</v>
      </c>
    </row>
    <row r="27" spans="1:11" ht="15" hidden="1" customHeight="1">
      <c r="A27" s="153">
        <v>40391</v>
      </c>
      <c r="B27" s="23">
        <v>2010</v>
      </c>
      <c r="C27" s="157">
        <v>559388</v>
      </c>
      <c r="D27" s="157">
        <v>564425</v>
      </c>
      <c r="E27" s="157">
        <v>304896</v>
      </c>
      <c r="F27" s="157">
        <v>18684</v>
      </c>
      <c r="G27" s="157">
        <v>13298</v>
      </c>
      <c r="H27" s="157">
        <v>2040</v>
      </c>
      <c r="I27" s="158">
        <v>1462731</v>
      </c>
      <c r="J27" s="1121">
        <f t="shared" si="0"/>
        <v>1462731</v>
      </c>
      <c r="K27" s="1124">
        <f t="shared" si="1"/>
        <v>0</v>
      </c>
    </row>
    <row r="28" spans="1:11" ht="15" hidden="1" customHeight="1">
      <c r="A28" s="153">
        <v>40422</v>
      </c>
      <c r="B28" s="23">
        <v>2010</v>
      </c>
      <c r="C28" s="157">
        <v>559390</v>
      </c>
      <c r="D28" s="157">
        <v>561869</v>
      </c>
      <c r="E28" s="157">
        <v>303034</v>
      </c>
      <c r="F28" s="157">
        <v>18850</v>
      </c>
      <c r="G28" s="157">
        <v>13409</v>
      </c>
      <c r="H28" s="157">
        <v>2030</v>
      </c>
      <c r="I28" s="158">
        <v>1458582</v>
      </c>
      <c r="J28" s="1121">
        <f t="shared" si="0"/>
        <v>1458582</v>
      </c>
      <c r="K28" s="1124">
        <f t="shared" si="1"/>
        <v>0</v>
      </c>
    </row>
    <row r="29" spans="1:11" ht="15" hidden="1" customHeight="1">
      <c r="A29" s="153">
        <v>40452</v>
      </c>
      <c r="B29" s="23">
        <v>2010</v>
      </c>
      <c r="C29" s="157">
        <v>560259</v>
      </c>
      <c r="D29" s="157">
        <v>563413</v>
      </c>
      <c r="E29" s="157">
        <v>304369</v>
      </c>
      <c r="F29" s="157">
        <v>19072</v>
      </c>
      <c r="G29" s="157">
        <v>13580</v>
      </c>
      <c r="H29" s="157">
        <v>2060</v>
      </c>
      <c r="I29" s="158">
        <v>1462753</v>
      </c>
      <c r="J29" s="1121">
        <f t="shared" si="0"/>
        <v>1462753</v>
      </c>
      <c r="K29" s="1124">
        <f t="shared" si="1"/>
        <v>0</v>
      </c>
    </row>
    <row r="30" spans="1:11" ht="15" hidden="1" customHeight="1">
      <c r="A30" s="153">
        <v>40483</v>
      </c>
      <c r="B30" s="23">
        <v>2010</v>
      </c>
      <c r="C30" s="157">
        <v>557445</v>
      </c>
      <c r="D30" s="157">
        <v>557171</v>
      </c>
      <c r="E30" s="157">
        <v>300901</v>
      </c>
      <c r="F30" s="157">
        <v>18778</v>
      </c>
      <c r="G30" s="157">
        <v>13526</v>
      </c>
      <c r="H30" s="157">
        <v>2060</v>
      </c>
      <c r="I30" s="158">
        <v>1449881</v>
      </c>
      <c r="J30" s="1121">
        <f t="shared" si="0"/>
        <v>1449881</v>
      </c>
      <c r="K30" s="1124">
        <f t="shared" si="1"/>
        <v>0</v>
      </c>
    </row>
    <row r="31" spans="1:11" ht="15" hidden="1" customHeight="1">
      <c r="A31" s="153">
        <v>40513</v>
      </c>
      <c r="B31" s="23">
        <v>2010</v>
      </c>
      <c r="C31" s="157">
        <v>556807</v>
      </c>
      <c r="D31" s="157">
        <v>552732</v>
      </c>
      <c r="E31" s="157">
        <v>296287</v>
      </c>
      <c r="F31" s="157">
        <v>18538</v>
      </c>
      <c r="G31" s="157">
        <v>13428</v>
      </c>
      <c r="H31" s="157">
        <v>2058</v>
      </c>
      <c r="I31" s="158">
        <v>1439850</v>
      </c>
      <c r="J31" s="1121">
        <f t="shared" si="0"/>
        <v>1439850</v>
      </c>
      <c r="K31" s="1124">
        <f t="shared" si="1"/>
        <v>0</v>
      </c>
    </row>
    <row r="32" spans="1:11" s="152" customFormat="1" ht="15" hidden="1" customHeight="1">
      <c r="A32" s="147">
        <v>2011</v>
      </c>
      <c r="B32" s="23">
        <v>2011</v>
      </c>
      <c r="C32" s="159"/>
      <c r="D32" s="159"/>
      <c r="E32" s="159"/>
      <c r="F32" s="159"/>
      <c r="G32" s="159"/>
      <c r="H32" s="159"/>
      <c r="I32" s="160"/>
      <c r="J32" s="1120"/>
      <c r="K32" s="1124">
        <f t="shared" si="1"/>
        <v>0</v>
      </c>
    </row>
    <row r="33" spans="1:11" ht="15" hidden="1" customHeight="1">
      <c r="A33" s="153">
        <v>40544</v>
      </c>
      <c r="B33" s="23">
        <v>2011</v>
      </c>
      <c r="C33" s="157">
        <v>551210</v>
      </c>
      <c r="D33" s="157">
        <v>546530</v>
      </c>
      <c r="E33" s="157">
        <v>293790</v>
      </c>
      <c r="F33" s="157">
        <v>18359</v>
      </c>
      <c r="G33" s="157">
        <v>13197</v>
      </c>
      <c r="H33" s="157">
        <v>2017</v>
      </c>
      <c r="I33" s="158">
        <v>1425103</v>
      </c>
      <c r="J33" s="1121">
        <f t="shared" si="0"/>
        <v>1425103</v>
      </c>
      <c r="K33" s="1124">
        <f t="shared" si="1"/>
        <v>0</v>
      </c>
    </row>
    <row r="34" spans="1:11" ht="15" hidden="1" customHeight="1">
      <c r="A34" s="153">
        <v>40575</v>
      </c>
      <c r="B34" s="23">
        <v>2011</v>
      </c>
      <c r="C34" s="157">
        <v>551639</v>
      </c>
      <c r="D34" s="157">
        <v>547874</v>
      </c>
      <c r="E34" s="157">
        <v>294914</v>
      </c>
      <c r="F34" s="157">
        <v>18449</v>
      </c>
      <c r="G34" s="157">
        <v>13236</v>
      </c>
      <c r="H34" s="157">
        <v>2020</v>
      </c>
      <c r="I34" s="158">
        <v>1428132</v>
      </c>
      <c r="J34" s="1121">
        <f t="shared" si="0"/>
        <v>1428132</v>
      </c>
      <c r="K34" s="1124">
        <f t="shared" si="1"/>
        <v>0</v>
      </c>
    </row>
    <row r="35" spans="1:11" ht="15" customHeight="1">
      <c r="A35" s="153">
        <v>40603</v>
      </c>
      <c r="B35" s="23">
        <v>2011</v>
      </c>
      <c r="C35" s="157">
        <v>553404</v>
      </c>
      <c r="D35" s="157">
        <v>551458</v>
      </c>
      <c r="E35" s="157">
        <v>295999</v>
      </c>
      <c r="F35" s="157">
        <v>18462</v>
      </c>
      <c r="G35" s="157">
        <v>13241</v>
      </c>
      <c r="H35" s="157">
        <v>2016</v>
      </c>
      <c r="I35" s="158">
        <v>1434580</v>
      </c>
      <c r="J35" s="1121">
        <f t="shared" si="0"/>
        <v>1434580</v>
      </c>
      <c r="K35" s="1124">
        <f t="shared" si="1"/>
        <v>0</v>
      </c>
    </row>
    <row r="36" spans="1:11" ht="15" hidden="1" customHeight="1">
      <c r="A36" s="153">
        <v>40634</v>
      </c>
      <c r="B36" s="23">
        <v>2011</v>
      </c>
      <c r="C36" s="157">
        <v>557472</v>
      </c>
      <c r="D36" s="157">
        <v>558146</v>
      </c>
      <c r="E36" s="157">
        <v>299149</v>
      </c>
      <c r="F36" s="157">
        <v>18703</v>
      </c>
      <c r="G36" s="157">
        <v>13386</v>
      </c>
      <c r="H36" s="157">
        <v>2041</v>
      </c>
      <c r="I36" s="158">
        <v>1448897</v>
      </c>
      <c r="J36" s="1121">
        <f t="shared" si="0"/>
        <v>1448897</v>
      </c>
      <c r="K36" s="1124">
        <f t="shared" si="1"/>
        <v>0</v>
      </c>
    </row>
    <row r="37" spans="1:11" ht="15" hidden="1" customHeight="1">
      <c r="A37" s="153">
        <v>40664</v>
      </c>
      <c r="B37" s="23">
        <v>2011</v>
      </c>
      <c r="C37" s="157">
        <v>558170</v>
      </c>
      <c r="D37" s="157">
        <v>560036</v>
      </c>
      <c r="E37" s="157">
        <v>300201</v>
      </c>
      <c r="F37" s="157">
        <v>18811</v>
      </c>
      <c r="G37" s="157">
        <v>13277</v>
      </c>
      <c r="H37" s="157">
        <v>2012</v>
      </c>
      <c r="I37" s="158">
        <v>1452507</v>
      </c>
      <c r="J37" s="1121">
        <f t="shared" si="0"/>
        <v>1452507</v>
      </c>
      <c r="K37" s="1124">
        <f t="shared" si="1"/>
        <v>0</v>
      </c>
    </row>
    <row r="38" spans="1:11" ht="15" hidden="1" customHeight="1">
      <c r="A38" s="153">
        <v>40695</v>
      </c>
      <c r="B38" s="23">
        <v>2011</v>
      </c>
      <c r="C38" s="157">
        <v>557646</v>
      </c>
      <c r="D38" s="157">
        <v>561509</v>
      </c>
      <c r="E38" s="157">
        <v>300379</v>
      </c>
      <c r="F38" s="157">
        <v>18590</v>
      </c>
      <c r="G38" s="157">
        <v>13043</v>
      </c>
      <c r="H38" s="157">
        <v>1991</v>
      </c>
      <c r="I38" s="158">
        <v>1453158</v>
      </c>
      <c r="J38" s="1121">
        <f t="shared" si="0"/>
        <v>1453158</v>
      </c>
      <c r="K38" s="1124">
        <f t="shared" si="1"/>
        <v>0</v>
      </c>
    </row>
    <row r="39" spans="1:11" ht="15" hidden="1" customHeight="1">
      <c r="A39" s="153">
        <v>40725</v>
      </c>
      <c r="B39" s="23">
        <v>2011</v>
      </c>
      <c r="C39" s="157">
        <v>556325</v>
      </c>
      <c r="D39" s="157">
        <v>565238</v>
      </c>
      <c r="E39" s="157">
        <v>303946</v>
      </c>
      <c r="F39" s="157">
        <v>18708</v>
      </c>
      <c r="G39" s="157">
        <v>13347</v>
      </c>
      <c r="H39" s="157">
        <v>2068</v>
      </c>
      <c r="I39" s="158">
        <v>1459632</v>
      </c>
      <c r="J39" s="1121">
        <f t="shared" si="0"/>
        <v>1459632</v>
      </c>
      <c r="K39" s="1124">
        <f t="shared" si="1"/>
        <v>0</v>
      </c>
    </row>
    <row r="40" spans="1:11" ht="15" hidden="1" customHeight="1">
      <c r="A40" s="153">
        <v>40756</v>
      </c>
      <c r="B40" s="23">
        <v>2011</v>
      </c>
      <c r="C40" s="157">
        <v>553247</v>
      </c>
      <c r="D40" s="157">
        <v>554994</v>
      </c>
      <c r="E40" s="157">
        <v>296363</v>
      </c>
      <c r="F40" s="157">
        <v>18331</v>
      </c>
      <c r="G40" s="157">
        <v>13080</v>
      </c>
      <c r="H40" s="157">
        <v>2010</v>
      </c>
      <c r="I40" s="158">
        <v>1438025</v>
      </c>
      <c r="J40" s="1121">
        <f t="shared" si="0"/>
        <v>1438025</v>
      </c>
      <c r="K40" s="1124">
        <f t="shared" si="1"/>
        <v>0</v>
      </c>
    </row>
    <row r="41" spans="1:11" ht="15" hidden="1" customHeight="1">
      <c r="A41" s="153">
        <v>40787</v>
      </c>
      <c r="B41" s="23">
        <v>2011</v>
      </c>
      <c r="C41" s="157">
        <v>554934</v>
      </c>
      <c r="D41" s="157">
        <v>551462</v>
      </c>
      <c r="E41" s="157">
        <v>293042</v>
      </c>
      <c r="F41" s="157">
        <v>18408</v>
      </c>
      <c r="G41" s="157">
        <v>13099</v>
      </c>
      <c r="H41" s="157">
        <v>1992</v>
      </c>
      <c r="I41" s="158">
        <v>1432937</v>
      </c>
      <c r="J41" s="1121">
        <f t="shared" si="0"/>
        <v>1432937</v>
      </c>
      <c r="K41" s="1124">
        <f t="shared" si="1"/>
        <v>0</v>
      </c>
    </row>
    <row r="42" spans="1:11" ht="15" hidden="1" customHeight="1">
      <c r="A42" s="153">
        <v>40817</v>
      </c>
      <c r="B42" s="23">
        <v>2011</v>
      </c>
      <c r="C42" s="157">
        <v>555122</v>
      </c>
      <c r="D42" s="157">
        <v>548916</v>
      </c>
      <c r="E42" s="157">
        <v>291136</v>
      </c>
      <c r="F42" s="157">
        <v>18218</v>
      </c>
      <c r="G42" s="157">
        <v>13142</v>
      </c>
      <c r="H42" s="157">
        <v>1996</v>
      </c>
      <c r="I42" s="158">
        <v>1428530</v>
      </c>
      <c r="J42" s="1121">
        <f t="shared" si="0"/>
        <v>1428530</v>
      </c>
      <c r="K42" s="1124">
        <f t="shared" si="1"/>
        <v>0</v>
      </c>
    </row>
    <row r="43" spans="1:11" ht="15" hidden="1" customHeight="1">
      <c r="A43" s="153">
        <v>40848</v>
      </c>
      <c r="B43" s="23">
        <v>2011</v>
      </c>
      <c r="C43" s="157">
        <v>555372</v>
      </c>
      <c r="D43" s="157">
        <v>546948</v>
      </c>
      <c r="E43" s="157">
        <v>289109</v>
      </c>
      <c r="F43" s="157">
        <v>18091</v>
      </c>
      <c r="G43" s="157">
        <v>13129</v>
      </c>
      <c r="H43" s="157">
        <v>2020</v>
      </c>
      <c r="I43" s="158">
        <v>1424669</v>
      </c>
      <c r="J43" s="1121">
        <f t="shared" si="0"/>
        <v>1424669</v>
      </c>
      <c r="K43" s="1124">
        <f t="shared" si="1"/>
        <v>0</v>
      </c>
    </row>
    <row r="44" spans="1:11" ht="15" hidden="1" customHeight="1">
      <c r="A44" s="153">
        <v>40878</v>
      </c>
      <c r="B44" s="23">
        <v>2011</v>
      </c>
      <c r="C44" s="157">
        <v>554435</v>
      </c>
      <c r="D44" s="157">
        <v>541839</v>
      </c>
      <c r="E44" s="157">
        <v>284404</v>
      </c>
      <c r="F44" s="157">
        <v>17825</v>
      </c>
      <c r="G44" s="157">
        <v>13047</v>
      </c>
      <c r="H44" s="157">
        <v>2021</v>
      </c>
      <c r="I44" s="158">
        <v>1413571</v>
      </c>
      <c r="J44" s="1121">
        <f t="shared" si="0"/>
        <v>1413571</v>
      </c>
      <c r="K44" s="1124">
        <f t="shared" si="1"/>
        <v>0</v>
      </c>
    </row>
    <row r="45" spans="1:11" s="152" customFormat="1" ht="15" hidden="1" customHeight="1">
      <c r="A45" s="147">
        <v>2012</v>
      </c>
      <c r="B45" s="23">
        <v>2012</v>
      </c>
      <c r="C45" s="159"/>
      <c r="D45" s="159"/>
      <c r="E45" s="159"/>
      <c r="F45" s="159"/>
      <c r="G45" s="159"/>
      <c r="H45" s="159"/>
      <c r="I45" s="160"/>
      <c r="J45" s="1121">
        <f t="shared" si="0"/>
        <v>0</v>
      </c>
      <c r="K45" s="1124">
        <f t="shared" si="1"/>
        <v>0</v>
      </c>
    </row>
    <row r="46" spans="1:11" ht="15" hidden="1" customHeight="1">
      <c r="A46" s="153">
        <v>40909</v>
      </c>
      <c r="B46" s="23">
        <v>2012</v>
      </c>
      <c r="C46" s="157">
        <v>547607</v>
      </c>
      <c r="D46" s="157">
        <v>533784</v>
      </c>
      <c r="E46" s="157">
        <v>280292</v>
      </c>
      <c r="F46" s="157">
        <v>17616</v>
      </c>
      <c r="G46" s="157">
        <v>12828</v>
      </c>
      <c r="H46" s="157">
        <v>2025</v>
      </c>
      <c r="I46" s="158">
        <v>1394152</v>
      </c>
      <c r="J46" s="1121">
        <f t="shared" si="0"/>
        <v>1394152</v>
      </c>
      <c r="K46" s="1124">
        <f t="shared" si="1"/>
        <v>0</v>
      </c>
    </row>
    <row r="47" spans="1:11" ht="15" hidden="1" customHeight="1">
      <c r="A47" s="153">
        <v>40940</v>
      </c>
      <c r="B47" s="23">
        <v>2012</v>
      </c>
      <c r="C47" s="157">
        <v>547085</v>
      </c>
      <c r="D47" s="157">
        <v>532699</v>
      </c>
      <c r="E47" s="157">
        <v>279144</v>
      </c>
      <c r="F47" s="157">
        <v>17582</v>
      </c>
      <c r="G47" s="157">
        <v>12803</v>
      </c>
      <c r="H47" s="157">
        <v>1972</v>
      </c>
      <c r="I47" s="158">
        <v>1391285</v>
      </c>
      <c r="J47" s="1121">
        <f t="shared" si="0"/>
        <v>1391285</v>
      </c>
      <c r="K47" s="1124">
        <f t="shared" si="1"/>
        <v>0</v>
      </c>
    </row>
    <row r="48" spans="1:11" ht="15" customHeight="1">
      <c r="A48" s="153">
        <v>40969</v>
      </c>
      <c r="B48" s="23">
        <v>2012</v>
      </c>
      <c r="C48" s="157">
        <v>551828</v>
      </c>
      <c r="D48" s="157">
        <v>537340</v>
      </c>
      <c r="E48" s="157">
        <v>281144</v>
      </c>
      <c r="F48" s="157">
        <v>17605</v>
      </c>
      <c r="G48" s="157">
        <v>12822</v>
      </c>
      <c r="H48" s="157">
        <v>1978</v>
      </c>
      <c r="I48" s="158">
        <v>1402717</v>
      </c>
      <c r="J48" s="1121">
        <f t="shared" si="0"/>
        <v>1402717</v>
      </c>
      <c r="K48" s="1124">
        <f t="shared" si="1"/>
        <v>0</v>
      </c>
    </row>
    <row r="49" spans="1:11" ht="15" hidden="1" customHeight="1">
      <c r="A49" s="153">
        <v>41000</v>
      </c>
      <c r="B49" s="23">
        <v>2012</v>
      </c>
      <c r="C49" s="157">
        <v>554354</v>
      </c>
      <c r="D49" s="157">
        <v>538601</v>
      </c>
      <c r="E49" s="157">
        <v>281104</v>
      </c>
      <c r="F49" s="157">
        <v>17607</v>
      </c>
      <c r="G49" s="157">
        <v>12752</v>
      </c>
      <c r="H49" s="157">
        <v>1972</v>
      </c>
      <c r="I49" s="158">
        <v>1406390</v>
      </c>
      <c r="J49" s="1121">
        <f t="shared" si="0"/>
        <v>1406390</v>
      </c>
      <c r="K49" s="1124">
        <f t="shared" si="1"/>
        <v>0</v>
      </c>
    </row>
    <row r="50" spans="1:11" ht="15" hidden="1" customHeight="1">
      <c r="A50" s="153">
        <v>41030</v>
      </c>
      <c r="B50" s="23">
        <v>2012</v>
      </c>
      <c r="C50" s="157">
        <v>557371</v>
      </c>
      <c r="D50" s="157">
        <v>541379</v>
      </c>
      <c r="E50" s="157">
        <v>282344</v>
      </c>
      <c r="F50" s="157">
        <v>17566</v>
      </c>
      <c r="G50" s="157">
        <v>12724</v>
      </c>
      <c r="H50" s="157">
        <v>2004</v>
      </c>
      <c r="I50" s="158">
        <v>1413388</v>
      </c>
      <c r="J50" s="1121">
        <f t="shared" si="0"/>
        <v>1413388</v>
      </c>
      <c r="K50" s="1124">
        <f t="shared" si="1"/>
        <v>0</v>
      </c>
    </row>
    <row r="51" spans="1:11" ht="15" hidden="1" customHeight="1">
      <c r="A51" s="153">
        <v>41061</v>
      </c>
      <c r="B51" s="23">
        <v>2012</v>
      </c>
      <c r="C51" s="157">
        <v>560098</v>
      </c>
      <c r="D51" s="157">
        <v>546815</v>
      </c>
      <c r="E51" s="157">
        <v>285422</v>
      </c>
      <c r="F51" s="157">
        <v>17668</v>
      </c>
      <c r="G51" s="157">
        <v>12631</v>
      </c>
      <c r="H51" s="157">
        <v>1944</v>
      </c>
      <c r="I51" s="158">
        <v>1424578</v>
      </c>
      <c r="J51" s="1121">
        <f t="shared" si="0"/>
        <v>1424578</v>
      </c>
      <c r="K51" s="1124">
        <f t="shared" si="1"/>
        <v>0</v>
      </c>
    </row>
    <row r="52" spans="1:11" ht="15" hidden="1" customHeight="1">
      <c r="A52" s="153">
        <v>41091</v>
      </c>
      <c r="B52" s="23">
        <v>2012</v>
      </c>
      <c r="C52" s="157">
        <v>555616</v>
      </c>
      <c r="D52" s="157">
        <v>543447</v>
      </c>
      <c r="E52" s="157">
        <v>283813</v>
      </c>
      <c r="F52" s="157">
        <v>17512</v>
      </c>
      <c r="G52" s="157">
        <v>12494</v>
      </c>
      <c r="H52" s="157">
        <v>1955</v>
      </c>
      <c r="I52" s="158">
        <v>1414837</v>
      </c>
      <c r="J52" s="1121">
        <f t="shared" si="0"/>
        <v>1414837</v>
      </c>
      <c r="K52" s="1124">
        <f t="shared" si="1"/>
        <v>0</v>
      </c>
    </row>
    <row r="53" spans="1:11" ht="15" hidden="1" customHeight="1">
      <c r="A53" s="153">
        <v>41122</v>
      </c>
      <c r="B53" s="23">
        <v>2012</v>
      </c>
      <c r="C53" s="157">
        <v>552834</v>
      </c>
      <c r="D53" s="157">
        <v>537138</v>
      </c>
      <c r="E53" s="157">
        <v>278429</v>
      </c>
      <c r="F53" s="157">
        <v>17200</v>
      </c>
      <c r="G53" s="157">
        <v>12377</v>
      </c>
      <c r="H53" s="157">
        <v>1917</v>
      </c>
      <c r="I53" s="158">
        <v>1399895</v>
      </c>
      <c r="J53" s="1121">
        <f t="shared" si="0"/>
        <v>1399895</v>
      </c>
      <c r="K53" s="1124">
        <f t="shared" si="1"/>
        <v>0</v>
      </c>
    </row>
    <row r="54" spans="1:11" ht="15" hidden="1" customHeight="1">
      <c r="A54" s="153">
        <v>41153</v>
      </c>
      <c r="B54" s="23">
        <v>2012</v>
      </c>
      <c r="C54" s="157">
        <v>556417</v>
      </c>
      <c r="D54" s="157">
        <v>536314</v>
      </c>
      <c r="E54" s="157">
        <v>276719</v>
      </c>
      <c r="F54" s="157">
        <v>17377</v>
      </c>
      <c r="G54" s="157">
        <v>12663</v>
      </c>
      <c r="H54" s="157">
        <v>1954</v>
      </c>
      <c r="I54" s="158">
        <v>1401444</v>
      </c>
      <c r="J54" s="1121">
        <f t="shared" si="0"/>
        <v>1401444</v>
      </c>
      <c r="K54" s="1124">
        <f t="shared" si="1"/>
        <v>0</v>
      </c>
    </row>
    <row r="55" spans="1:11" ht="15" hidden="1" customHeight="1">
      <c r="A55" s="153">
        <v>41183</v>
      </c>
      <c r="B55" s="23">
        <v>2012</v>
      </c>
      <c r="C55" s="157">
        <v>553945</v>
      </c>
      <c r="D55" s="157">
        <v>528564</v>
      </c>
      <c r="E55" s="157">
        <v>271717</v>
      </c>
      <c r="F55" s="157">
        <v>16999</v>
      </c>
      <c r="G55" s="157">
        <v>12428</v>
      </c>
      <c r="H55" s="157">
        <v>1924</v>
      </c>
      <c r="I55" s="158">
        <v>1385577</v>
      </c>
      <c r="J55" s="1121">
        <f t="shared" si="0"/>
        <v>1385577</v>
      </c>
      <c r="K55" s="1124">
        <f t="shared" si="1"/>
        <v>0</v>
      </c>
    </row>
    <row r="56" spans="1:11" ht="15" hidden="1" customHeight="1">
      <c r="A56" s="153">
        <v>41214</v>
      </c>
      <c r="B56" s="23">
        <v>2012</v>
      </c>
      <c r="C56" s="157">
        <v>553599</v>
      </c>
      <c r="D56" s="157">
        <v>526130</v>
      </c>
      <c r="E56" s="157">
        <v>270009</v>
      </c>
      <c r="F56" s="157">
        <v>16850</v>
      </c>
      <c r="G56" s="157">
        <v>12439</v>
      </c>
      <c r="H56" s="157">
        <v>1929</v>
      </c>
      <c r="I56" s="158">
        <v>1380956</v>
      </c>
      <c r="J56" s="1121">
        <f t="shared" si="0"/>
        <v>1380956</v>
      </c>
      <c r="K56" s="1124">
        <f t="shared" si="1"/>
        <v>0</v>
      </c>
    </row>
    <row r="57" spans="1:11" s="152" customFormat="1" ht="15" hidden="1" customHeight="1">
      <c r="A57" s="153">
        <v>41244</v>
      </c>
      <c r="B57" s="23">
        <v>2012</v>
      </c>
      <c r="C57" s="157">
        <v>553522</v>
      </c>
      <c r="D57" s="157">
        <v>522930</v>
      </c>
      <c r="E57" s="157">
        <v>266775</v>
      </c>
      <c r="F57" s="157">
        <v>16703</v>
      </c>
      <c r="G57" s="157">
        <v>12347</v>
      </c>
      <c r="H57" s="157">
        <v>1942</v>
      </c>
      <c r="I57" s="158">
        <v>1374219</v>
      </c>
      <c r="J57" s="1121">
        <f t="shared" si="0"/>
        <v>1374219</v>
      </c>
      <c r="K57" s="1124">
        <f t="shared" si="1"/>
        <v>0</v>
      </c>
    </row>
    <row r="58" spans="1:11" s="152" customFormat="1" ht="15" hidden="1" customHeight="1">
      <c r="A58" s="161"/>
      <c r="B58" s="23">
        <v>2013</v>
      </c>
      <c r="C58" s="162"/>
      <c r="D58" s="163"/>
      <c r="E58" s="164"/>
      <c r="F58" s="163"/>
      <c r="G58" s="164"/>
      <c r="H58" s="159"/>
      <c r="I58" s="160"/>
      <c r="J58" s="1120"/>
      <c r="K58" s="1124">
        <f t="shared" si="1"/>
        <v>0</v>
      </c>
    </row>
    <row r="59" spans="1:11" ht="15" hidden="1" customHeight="1">
      <c r="A59" s="153">
        <v>41279</v>
      </c>
      <c r="B59" s="23">
        <v>2013</v>
      </c>
      <c r="C59" s="157">
        <v>547143</v>
      </c>
      <c r="D59" s="157">
        <v>514941</v>
      </c>
      <c r="E59" s="157">
        <v>263378</v>
      </c>
      <c r="F59" s="157">
        <v>16539</v>
      </c>
      <c r="G59" s="157">
        <v>12126</v>
      </c>
      <c r="H59" s="157">
        <v>1902</v>
      </c>
      <c r="I59" s="158">
        <v>1356029</v>
      </c>
      <c r="J59" s="1121">
        <f t="shared" ref="J59:J70" si="2">SUM(C59:H59)</f>
        <v>1356029</v>
      </c>
      <c r="K59" s="1124">
        <f t="shared" si="1"/>
        <v>0</v>
      </c>
    </row>
    <row r="60" spans="1:11" ht="15" hidden="1" customHeight="1">
      <c r="A60" s="153">
        <v>41306</v>
      </c>
      <c r="B60" s="23">
        <v>2013</v>
      </c>
      <c r="C60" s="157">
        <v>548725</v>
      </c>
      <c r="D60" s="157">
        <v>515586</v>
      </c>
      <c r="E60" s="157">
        <v>263730</v>
      </c>
      <c r="F60" s="157">
        <v>16558</v>
      </c>
      <c r="G60" s="157">
        <v>12131</v>
      </c>
      <c r="H60" s="157">
        <v>1900</v>
      </c>
      <c r="I60" s="158">
        <v>1358630</v>
      </c>
      <c r="J60" s="1121">
        <f t="shared" si="2"/>
        <v>1358630</v>
      </c>
      <c r="K60" s="1124">
        <f t="shared" si="1"/>
        <v>0</v>
      </c>
    </row>
    <row r="61" spans="1:11" ht="15" customHeight="1">
      <c r="A61" s="153">
        <v>41334</v>
      </c>
      <c r="B61" s="23">
        <v>2013</v>
      </c>
      <c r="C61" s="157">
        <v>551961</v>
      </c>
      <c r="D61" s="157">
        <v>520077</v>
      </c>
      <c r="E61" s="157">
        <v>265462</v>
      </c>
      <c r="F61" s="157">
        <v>16621</v>
      </c>
      <c r="G61" s="157">
        <v>12193</v>
      </c>
      <c r="H61" s="157">
        <v>1909</v>
      </c>
      <c r="I61" s="158">
        <v>1368223</v>
      </c>
      <c r="J61" s="1121">
        <f t="shared" si="2"/>
        <v>1368223</v>
      </c>
      <c r="K61" s="1124">
        <f t="shared" si="1"/>
        <v>0</v>
      </c>
    </row>
    <row r="62" spans="1:11" ht="15" hidden="1" customHeight="1">
      <c r="A62" s="153">
        <v>41365</v>
      </c>
      <c r="B62" s="23">
        <v>2013</v>
      </c>
      <c r="C62" s="157">
        <v>553755</v>
      </c>
      <c r="D62" s="157">
        <v>522140</v>
      </c>
      <c r="E62" s="157">
        <v>266918</v>
      </c>
      <c r="F62" s="157">
        <v>16561</v>
      </c>
      <c r="G62" s="157">
        <v>12226</v>
      </c>
      <c r="H62" s="157">
        <v>1895</v>
      </c>
      <c r="I62" s="158">
        <v>1373495</v>
      </c>
      <c r="J62" s="1121">
        <f t="shared" si="2"/>
        <v>1373495</v>
      </c>
      <c r="K62" s="1124">
        <f t="shared" si="1"/>
        <v>0</v>
      </c>
    </row>
    <row r="63" spans="1:11" ht="15" hidden="1" customHeight="1">
      <c r="A63" s="153">
        <v>41395</v>
      </c>
      <c r="B63" s="23">
        <v>2013</v>
      </c>
      <c r="C63" s="157">
        <v>556821</v>
      </c>
      <c r="D63" s="157">
        <v>526485</v>
      </c>
      <c r="E63" s="157">
        <v>269829</v>
      </c>
      <c r="F63" s="157">
        <v>16776</v>
      </c>
      <c r="G63" s="157">
        <v>12269</v>
      </c>
      <c r="H63" s="157">
        <v>1894</v>
      </c>
      <c r="I63" s="158">
        <v>1384074</v>
      </c>
      <c r="J63" s="1121">
        <f t="shared" si="2"/>
        <v>1384074</v>
      </c>
      <c r="K63" s="1124">
        <f t="shared" si="1"/>
        <v>0</v>
      </c>
    </row>
    <row r="64" spans="1:11" ht="15" hidden="1" customHeight="1">
      <c r="A64" s="153">
        <v>41426</v>
      </c>
      <c r="B64" s="23">
        <v>2013</v>
      </c>
      <c r="C64" s="157">
        <v>559565</v>
      </c>
      <c r="D64" s="157">
        <v>533110</v>
      </c>
      <c r="E64" s="157">
        <v>273837</v>
      </c>
      <c r="F64" s="157">
        <v>16859</v>
      </c>
      <c r="G64" s="157">
        <v>12281</v>
      </c>
      <c r="H64" s="157">
        <v>1894</v>
      </c>
      <c r="I64" s="158">
        <v>1397546</v>
      </c>
      <c r="J64" s="1121">
        <f t="shared" si="2"/>
        <v>1397546</v>
      </c>
      <c r="K64" s="1124">
        <f t="shared" si="1"/>
        <v>0</v>
      </c>
    </row>
    <row r="65" spans="1:11" ht="15" hidden="1" customHeight="1">
      <c r="A65" s="153">
        <v>41456</v>
      </c>
      <c r="B65" s="23">
        <v>2013</v>
      </c>
      <c r="C65" s="157">
        <v>556647</v>
      </c>
      <c r="D65" s="157">
        <v>532182</v>
      </c>
      <c r="E65" s="157">
        <v>274089</v>
      </c>
      <c r="F65" s="157">
        <v>16795</v>
      </c>
      <c r="G65" s="157">
        <v>12231</v>
      </c>
      <c r="H65" s="157">
        <v>1885</v>
      </c>
      <c r="I65" s="158">
        <v>1393829</v>
      </c>
      <c r="J65" s="1121">
        <f t="shared" si="2"/>
        <v>1393829</v>
      </c>
      <c r="K65" s="1124">
        <f t="shared" si="1"/>
        <v>0</v>
      </c>
    </row>
    <row r="66" spans="1:11" s="166" customFormat="1" ht="15" hidden="1" customHeight="1">
      <c r="A66" s="153">
        <v>41487</v>
      </c>
      <c r="B66" s="23">
        <v>2013</v>
      </c>
      <c r="C66" s="157">
        <v>553979</v>
      </c>
      <c r="D66" s="157">
        <v>531128</v>
      </c>
      <c r="E66" s="157">
        <v>272593</v>
      </c>
      <c r="F66" s="157">
        <v>16826</v>
      </c>
      <c r="G66" s="157">
        <v>12274</v>
      </c>
      <c r="H66" s="157">
        <v>1894</v>
      </c>
      <c r="I66" s="158">
        <v>1388694</v>
      </c>
      <c r="J66" s="1122">
        <f t="shared" si="2"/>
        <v>1388694</v>
      </c>
      <c r="K66" s="1124">
        <f t="shared" si="1"/>
        <v>0</v>
      </c>
    </row>
    <row r="67" spans="1:11" s="166" customFormat="1" ht="15" hidden="1" customHeight="1">
      <c r="A67" s="153">
        <v>41518</v>
      </c>
      <c r="B67" s="23">
        <v>2013</v>
      </c>
      <c r="C67" s="157">
        <v>559765</v>
      </c>
      <c r="D67" s="157">
        <v>524233</v>
      </c>
      <c r="E67" s="157">
        <v>267108</v>
      </c>
      <c r="F67" s="157">
        <v>16808</v>
      </c>
      <c r="G67" s="157">
        <v>12283</v>
      </c>
      <c r="H67" s="157">
        <v>1906</v>
      </c>
      <c r="I67" s="158">
        <v>1382103</v>
      </c>
      <c r="J67" s="1122">
        <f t="shared" si="2"/>
        <v>1382103</v>
      </c>
      <c r="K67" s="1124">
        <f t="shared" si="1"/>
        <v>0</v>
      </c>
    </row>
    <row r="68" spans="1:11" ht="15" hidden="1" customHeight="1">
      <c r="A68" s="153">
        <v>41548</v>
      </c>
      <c r="B68" s="23">
        <v>2013</v>
      </c>
      <c r="C68" s="157">
        <v>561731</v>
      </c>
      <c r="D68" s="157">
        <v>523439</v>
      </c>
      <c r="E68" s="157">
        <v>266199</v>
      </c>
      <c r="F68" s="157">
        <v>16583</v>
      </c>
      <c r="G68" s="157">
        <v>12334</v>
      </c>
      <c r="H68" s="157">
        <v>1911</v>
      </c>
      <c r="I68" s="158">
        <v>1382197</v>
      </c>
      <c r="J68" s="1122">
        <f t="shared" si="2"/>
        <v>1382197</v>
      </c>
      <c r="K68" s="1124">
        <f t="shared" si="1"/>
        <v>0</v>
      </c>
    </row>
    <row r="69" spans="1:11" ht="15" hidden="1" customHeight="1">
      <c r="A69" s="153">
        <v>41579</v>
      </c>
      <c r="B69" s="23">
        <v>2013</v>
      </c>
      <c r="C69" s="157">
        <v>563863</v>
      </c>
      <c r="D69" s="157">
        <v>525562</v>
      </c>
      <c r="E69" s="157">
        <v>267723</v>
      </c>
      <c r="F69" s="157">
        <v>16606</v>
      </c>
      <c r="G69" s="157">
        <v>12368</v>
      </c>
      <c r="H69" s="157">
        <v>1939</v>
      </c>
      <c r="I69" s="158">
        <v>1388061</v>
      </c>
      <c r="J69" s="1121">
        <f t="shared" si="2"/>
        <v>1388061</v>
      </c>
      <c r="K69" s="1124">
        <f t="shared" si="1"/>
        <v>0</v>
      </c>
    </row>
    <row r="70" spans="1:11" ht="15" hidden="1" customHeight="1">
      <c r="A70" s="153">
        <v>41609</v>
      </c>
      <c r="B70" s="23">
        <v>2013</v>
      </c>
      <c r="C70" s="157">
        <v>563206</v>
      </c>
      <c r="D70" s="157">
        <v>520859</v>
      </c>
      <c r="E70" s="157">
        <v>263753</v>
      </c>
      <c r="F70" s="157">
        <v>16476</v>
      </c>
      <c r="G70" s="157">
        <v>12286</v>
      </c>
      <c r="H70" s="157">
        <v>1926</v>
      </c>
      <c r="I70" s="158">
        <v>1378506</v>
      </c>
      <c r="J70" s="1121">
        <f t="shared" si="2"/>
        <v>1378506</v>
      </c>
      <c r="K70" s="1124">
        <f t="shared" si="1"/>
        <v>0</v>
      </c>
    </row>
    <row r="71" spans="1:11" s="152" customFormat="1" ht="20.25" hidden="1" customHeight="1">
      <c r="A71" s="147">
        <v>2014</v>
      </c>
      <c r="B71" s="167">
        <v>2014</v>
      </c>
      <c r="C71" s="168"/>
      <c r="D71" s="168"/>
      <c r="E71" s="168"/>
      <c r="F71" s="168"/>
      <c r="G71" s="168"/>
      <c r="H71" s="168"/>
      <c r="I71" s="169"/>
      <c r="J71" s="1121"/>
      <c r="K71" s="1124">
        <f t="shared" si="1"/>
        <v>0</v>
      </c>
    </row>
    <row r="72" spans="1:11" ht="14.15" hidden="1" customHeight="1">
      <c r="A72" s="153">
        <v>41640</v>
      </c>
      <c r="B72" s="23">
        <v>2014</v>
      </c>
      <c r="C72" s="157">
        <v>557358</v>
      </c>
      <c r="D72" s="157">
        <v>514971</v>
      </c>
      <c r="E72" s="157">
        <v>262039</v>
      </c>
      <c r="F72" s="157">
        <v>16354</v>
      </c>
      <c r="G72" s="157">
        <v>12133</v>
      </c>
      <c r="H72" s="157">
        <v>1889</v>
      </c>
      <c r="I72" s="158">
        <v>1364744</v>
      </c>
      <c r="J72" s="1121">
        <f t="shared" ref="J72:J83" si="3">SUM(C72:H72)</f>
        <v>1364744</v>
      </c>
      <c r="K72" s="1124">
        <f t="shared" ref="K72:K135" si="4">J72-I72</f>
        <v>0</v>
      </c>
    </row>
    <row r="73" spans="1:11" ht="14.15" hidden="1" customHeight="1">
      <c r="A73" s="153">
        <v>41671</v>
      </c>
      <c r="B73" s="23">
        <v>2014</v>
      </c>
      <c r="C73" s="157">
        <v>559649</v>
      </c>
      <c r="D73" s="157">
        <v>518317</v>
      </c>
      <c r="E73" s="157">
        <v>263892</v>
      </c>
      <c r="F73" s="157">
        <v>16512</v>
      </c>
      <c r="G73" s="157">
        <v>12185</v>
      </c>
      <c r="H73" s="157">
        <v>1892</v>
      </c>
      <c r="I73" s="158">
        <v>1372447</v>
      </c>
      <c r="J73" s="1121">
        <f t="shared" si="3"/>
        <v>1372447</v>
      </c>
      <c r="K73" s="1124">
        <f t="shared" si="4"/>
        <v>0</v>
      </c>
    </row>
    <row r="74" spans="1:11" ht="14.15" customHeight="1">
      <c r="A74" s="153">
        <v>41699</v>
      </c>
      <c r="B74" s="23">
        <v>2014</v>
      </c>
      <c r="C74" s="157">
        <v>563732</v>
      </c>
      <c r="D74" s="157">
        <v>523567</v>
      </c>
      <c r="E74" s="157">
        <v>266850</v>
      </c>
      <c r="F74" s="157">
        <v>16653</v>
      </c>
      <c r="G74" s="157">
        <v>12298</v>
      </c>
      <c r="H74" s="157">
        <v>1902</v>
      </c>
      <c r="I74" s="158">
        <v>1385002</v>
      </c>
      <c r="J74" s="1121">
        <f t="shared" si="3"/>
        <v>1385002</v>
      </c>
      <c r="K74" s="1124">
        <f t="shared" si="4"/>
        <v>0</v>
      </c>
    </row>
    <row r="75" spans="1:11" ht="14.15" hidden="1" customHeight="1">
      <c r="A75" s="153">
        <v>41730</v>
      </c>
      <c r="B75" s="23">
        <v>2014</v>
      </c>
      <c r="C75" s="157">
        <v>569335</v>
      </c>
      <c r="D75" s="157">
        <v>530599</v>
      </c>
      <c r="E75" s="157">
        <v>270183</v>
      </c>
      <c r="F75" s="157">
        <v>16804</v>
      </c>
      <c r="G75" s="157">
        <v>12392</v>
      </c>
      <c r="H75" s="157">
        <v>1920</v>
      </c>
      <c r="I75" s="158">
        <v>1401233</v>
      </c>
      <c r="J75" s="1121">
        <f t="shared" si="3"/>
        <v>1401233</v>
      </c>
      <c r="K75" s="1124">
        <f t="shared" si="4"/>
        <v>0</v>
      </c>
    </row>
    <row r="76" spans="1:11" ht="14.15" hidden="1" customHeight="1">
      <c r="A76" s="153">
        <v>41760</v>
      </c>
      <c r="B76" s="23">
        <v>2014</v>
      </c>
      <c r="C76" s="157">
        <v>573619</v>
      </c>
      <c r="D76" s="157">
        <v>538976</v>
      </c>
      <c r="E76" s="157">
        <v>275908</v>
      </c>
      <c r="F76" s="157">
        <v>17167</v>
      </c>
      <c r="G76" s="157">
        <v>12579</v>
      </c>
      <c r="H76" s="157">
        <v>1944</v>
      </c>
      <c r="I76" s="158">
        <v>1420193</v>
      </c>
      <c r="J76" s="1121">
        <f t="shared" si="3"/>
        <v>1420193</v>
      </c>
      <c r="K76" s="1124">
        <f t="shared" si="4"/>
        <v>0</v>
      </c>
    </row>
    <row r="77" spans="1:11" ht="14.15" hidden="1" customHeight="1">
      <c r="A77" s="153">
        <v>41791</v>
      </c>
      <c r="B77" s="23">
        <v>2014</v>
      </c>
      <c r="C77" s="157">
        <v>573232</v>
      </c>
      <c r="D77" s="157">
        <v>541893</v>
      </c>
      <c r="E77" s="157">
        <v>277048</v>
      </c>
      <c r="F77" s="157">
        <v>17081</v>
      </c>
      <c r="G77" s="157">
        <v>12392</v>
      </c>
      <c r="H77" s="157">
        <v>1904</v>
      </c>
      <c r="I77" s="158">
        <v>1423550</v>
      </c>
      <c r="J77" s="1121">
        <f t="shared" si="3"/>
        <v>1423550</v>
      </c>
      <c r="K77" s="1124">
        <f t="shared" si="4"/>
        <v>0</v>
      </c>
    </row>
    <row r="78" spans="1:11" ht="14.15" hidden="1" customHeight="1">
      <c r="A78" s="153">
        <v>41821</v>
      </c>
      <c r="B78" s="23">
        <v>2014</v>
      </c>
      <c r="C78" s="157">
        <v>571932</v>
      </c>
      <c r="D78" s="157">
        <v>543227</v>
      </c>
      <c r="E78" s="157">
        <v>279302</v>
      </c>
      <c r="F78" s="157">
        <v>17103</v>
      </c>
      <c r="G78" s="157">
        <v>12474</v>
      </c>
      <c r="H78" s="157">
        <v>1937</v>
      </c>
      <c r="I78" s="158">
        <v>1425975</v>
      </c>
      <c r="J78" s="1121">
        <f t="shared" si="3"/>
        <v>1425975</v>
      </c>
      <c r="K78" s="1124">
        <f t="shared" si="4"/>
        <v>0</v>
      </c>
    </row>
    <row r="79" spans="1:11" s="166" customFormat="1" ht="14.15" hidden="1" customHeight="1">
      <c r="A79" s="153">
        <v>41852</v>
      </c>
      <c r="B79" s="23">
        <v>2014</v>
      </c>
      <c r="C79" s="157">
        <v>568263</v>
      </c>
      <c r="D79" s="157">
        <v>542481</v>
      </c>
      <c r="E79" s="157">
        <v>278046</v>
      </c>
      <c r="F79" s="157">
        <v>17120</v>
      </c>
      <c r="G79" s="157">
        <v>12552</v>
      </c>
      <c r="H79" s="157">
        <v>1950</v>
      </c>
      <c r="I79" s="158">
        <v>1420412</v>
      </c>
      <c r="J79" s="1122">
        <f t="shared" si="3"/>
        <v>1420412</v>
      </c>
      <c r="K79" s="1124">
        <f t="shared" si="4"/>
        <v>0</v>
      </c>
    </row>
    <row r="80" spans="1:11" s="166" customFormat="1" ht="14.15" hidden="1" customHeight="1">
      <c r="A80" s="153">
        <v>41883</v>
      </c>
      <c r="B80" s="23">
        <v>2014</v>
      </c>
      <c r="C80" s="157">
        <v>573196</v>
      </c>
      <c r="D80" s="157">
        <v>534299</v>
      </c>
      <c r="E80" s="157">
        <v>272760</v>
      </c>
      <c r="F80" s="157">
        <v>17042</v>
      </c>
      <c r="G80" s="157">
        <v>12516</v>
      </c>
      <c r="H80" s="157">
        <v>1946</v>
      </c>
      <c r="I80" s="158">
        <v>1411759</v>
      </c>
      <c r="J80" s="1122">
        <f t="shared" si="3"/>
        <v>1411759</v>
      </c>
      <c r="K80" s="1124">
        <f t="shared" si="4"/>
        <v>0</v>
      </c>
    </row>
    <row r="81" spans="1:11" ht="14.15" hidden="1" customHeight="1">
      <c r="A81" s="153">
        <v>41913</v>
      </c>
      <c r="B81" s="23">
        <v>2014</v>
      </c>
      <c r="C81" s="157">
        <v>574778</v>
      </c>
      <c r="D81" s="157">
        <v>534812</v>
      </c>
      <c r="E81" s="157">
        <v>273422</v>
      </c>
      <c r="F81" s="157">
        <v>16986</v>
      </c>
      <c r="G81" s="157">
        <v>12602</v>
      </c>
      <c r="H81" s="157">
        <v>1969</v>
      </c>
      <c r="I81" s="158">
        <v>1414569</v>
      </c>
      <c r="J81" s="1122">
        <f t="shared" si="3"/>
        <v>1414569</v>
      </c>
      <c r="K81" s="1124">
        <f t="shared" si="4"/>
        <v>0</v>
      </c>
    </row>
    <row r="82" spans="1:11" ht="14.15" hidden="1" customHeight="1">
      <c r="A82" s="153">
        <v>41944</v>
      </c>
      <c r="B82" s="23">
        <v>2014</v>
      </c>
      <c r="C82" s="157">
        <v>577223</v>
      </c>
      <c r="D82" s="157">
        <v>536758</v>
      </c>
      <c r="E82" s="157">
        <v>274544</v>
      </c>
      <c r="F82" s="157">
        <v>17102</v>
      </c>
      <c r="G82" s="157">
        <v>12747</v>
      </c>
      <c r="H82" s="157">
        <v>1993</v>
      </c>
      <c r="I82" s="158">
        <v>1420367</v>
      </c>
      <c r="J82" s="1121">
        <f t="shared" si="3"/>
        <v>1420367</v>
      </c>
      <c r="K82" s="1124">
        <f t="shared" si="4"/>
        <v>0</v>
      </c>
    </row>
    <row r="83" spans="1:11" ht="14.15" hidden="1" customHeight="1">
      <c r="A83" s="153">
        <v>41974</v>
      </c>
      <c r="B83" s="23">
        <v>2014</v>
      </c>
      <c r="C83" s="157">
        <v>577750</v>
      </c>
      <c r="D83" s="157">
        <v>533418</v>
      </c>
      <c r="E83" s="157">
        <v>270997</v>
      </c>
      <c r="F83" s="157">
        <v>16915</v>
      </c>
      <c r="G83" s="157">
        <v>12696</v>
      </c>
      <c r="H83" s="157">
        <v>1984</v>
      </c>
      <c r="I83" s="158">
        <v>1413760</v>
      </c>
      <c r="J83" s="1121">
        <f t="shared" si="3"/>
        <v>1413760</v>
      </c>
      <c r="K83" s="1124">
        <f t="shared" si="4"/>
        <v>0</v>
      </c>
    </row>
    <row r="84" spans="1:11" s="152" customFormat="1" ht="21.25" hidden="1" customHeight="1">
      <c r="A84" s="147">
        <v>2015</v>
      </c>
      <c r="B84" s="167">
        <v>2015</v>
      </c>
      <c r="C84" s="168"/>
      <c r="D84" s="168"/>
      <c r="E84" s="168"/>
      <c r="F84" s="168"/>
      <c r="G84" s="168"/>
      <c r="H84" s="168"/>
      <c r="I84" s="169"/>
      <c r="J84" s="1121"/>
      <c r="K84" s="1124">
        <f t="shared" si="4"/>
        <v>0</v>
      </c>
    </row>
    <row r="85" spans="1:11" ht="14.15" hidden="1" customHeight="1">
      <c r="A85" s="153">
        <v>42005</v>
      </c>
      <c r="B85" s="23">
        <v>2015</v>
      </c>
      <c r="C85" s="157">
        <v>574490</v>
      </c>
      <c r="D85" s="157">
        <v>530601</v>
      </c>
      <c r="E85" s="157">
        <v>271775</v>
      </c>
      <c r="F85" s="157">
        <v>16946</v>
      </c>
      <c r="G85" s="157">
        <v>12747</v>
      </c>
      <c r="H85" s="157">
        <v>1969</v>
      </c>
      <c r="I85" s="158">
        <v>1408528</v>
      </c>
      <c r="J85" s="1121">
        <f t="shared" ref="J85:J96" si="5">SUM(C85:H85)</f>
        <v>1408528</v>
      </c>
      <c r="K85" s="1124">
        <f t="shared" si="4"/>
        <v>0</v>
      </c>
    </row>
    <row r="86" spans="1:11" ht="14.15" hidden="1" customHeight="1">
      <c r="A86" s="153">
        <v>42036</v>
      </c>
      <c r="B86" s="23">
        <v>2015</v>
      </c>
      <c r="C86" s="157">
        <v>577260</v>
      </c>
      <c r="D86" s="157">
        <v>534403</v>
      </c>
      <c r="E86" s="157">
        <v>274408</v>
      </c>
      <c r="F86" s="157">
        <v>17075</v>
      </c>
      <c r="G86" s="157">
        <v>12894</v>
      </c>
      <c r="H86" s="157">
        <v>1990</v>
      </c>
      <c r="I86" s="158">
        <v>1418030</v>
      </c>
      <c r="J86" s="1121">
        <f t="shared" si="5"/>
        <v>1418030</v>
      </c>
      <c r="K86" s="1124">
        <f t="shared" si="4"/>
        <v>0</v>
      </c>
    </row>
    <row r="87" spans="1:11" ht="14.15" customHeight="1">
      <c r="A87" s="153">
        <v>42064</v>
      </c>
      <c r="B87" s="23">
        <v>2015</v>
      </c>
      <c r="C87" s="157">
        <v>580235</v>
      </c>
      <c r="D87" s="157">
        <v>540043</v>
      </c>
      <c r="E87" s="157">
        <v>278284</v>
      </c>
      <c r="F87" s="157">
        <v>17200</v>
      </c>
      <c r="G87" s="157">
        <v>12959</v>
      </c>
      <c r="H87" s="157">
        <v>1994</v>
      </c>
      <c r="I87" s="158">
        <v>1430715</v>
      </c>
      <c r="J87" s="1121">
        <f t="shared" si="5"/>
        <v>1430715</v>
      </c>
      <c r="K87" s="1124">
        <f t="shared" si="4"/>
        <v>0</v>
      </c>
    </row>
    <row r="88" spans="1:11" ht="14.15" hidden="1" customHeight="1">
      <c r="A88" s="153">
        <v>42095</v>
      </c>
      <c r="B88" s="23">
        <v>2015</v>
      </c>
      <c r="C88" s="157">
        <v>584984</v>
      </c>
      <c r="D88" s="157">
        <v>546320</v>
      </c>
      <c r="E88" s="157">
        <v>281907</v>
      </c>
      <c r="F88" s="157">
        <v>17456</v>
      </c>
      <c r="G88" s="157">
        <v>13011</v>
      </c>
      <c r="H88" s="157">
        <v>1995</v>
      </c>
      <c r="I88" s="158">
        <v>1445673</v>
      </c>
      <c r="J88" s="1121">
        <f t="shared" si="5"/>
        <v>1445673</v>
      </c>
      <c r="K88" s="1124">
        <f t="shared" si="4"/>
        <v>0</v>
      </c>
    </row>
    <row r="89" spans="1:11" ht="14.15" hidden="1" customHeight="1">
      <c r="A89" s="153">
        <v>42125</v>
      </c>
      <c r="B89" s="23">
        <v>2015</v>
      </c>
      <c r="C89" s="157">
        <v>589997</v>
      </c>
      <c r="D89" s="157">
        <v>554430</v>
      </c>
      <c r="E89" s="157">
        <v>288125</v>
      </c>
      <c r="F89" s="157">
        <v>17874</v>
      </c>
      <c r="G89" s="157">
        <v>13193</v>
      </c>
      <c r="H89" s="157">
        <v>2031</v>
      </c>
      <c r="I89" s="158">
        <v>1465650</v>
      </c>
      <c r="J89" s="1121">
        <f t="shared" si="5"/>
        <v>1465650</v>
      </c>
      <c r="K89" s="1124">
        <f t="shared" si="4"/>
        <v>0</v>
      </c>
    </row>
    <row r="90" spans="1:11" ht="14.15" hidden="1" customHeight="1">
      <c r="A90" s="153">
        <v>42156</v>
      </c>
      <c r="B90" s="23">
        <v>2015</v>
      </c>
      <c r="C90" s="157">
        <v>589573</v>
      </c>
      <c r="D90" s="157">
        <v>555748</v>
      </c>
      <c r="E90" s="157">
        <v>288682</v>
      </c>
      <c r="F90" s="157">
        <v>17737</v>
      </c>
      <c r="G90" s="157">
        <v>12837</v>
      </c>
      <c r="H90" s="157">
        <v>1986</v>
      </c>
      <c r="I90" s="158">
        <v>1466563</v>
      </c>
      <c r="J90" s="1121">
        <f t="shared" si="5"/>
        <v>1466563</v>
      </c>
      <c r="K90" s="1124">
        <f t="shared" si="4"/>
        <v>0</v>
      </c>
    </row>
    <row r="91" spans="1:11" ht="14.15" hidden="1" customHeight="1">
      <c r="A91" s="153">
        <v>42186</v>
      </c>
      <c r="B91" s="23">
        <v>2015</v>
      </c>
      <c r="C91" s="157">
        <v>587160</v>
      </c>
      <c r="D91" s="157">
        <v>556100</v>
      </c>
      <c r="E91" s="157">
        <v>291088</v>
      </c>
      <c r="F91" s="157">
        <v>17735</v>
      </c>
      <c r="G91" s="157">
        <v>12961</v>
      </c>
      <c r="H91" s="157">
        <v>2009</v>
      </c>
      <c r="I91" s="158">
        <v>1467053</v>
      </c>
      <c r="J91" s="1121">
        <f t="shared" si="5"/>
        <v>1467053</v>
      </c>
      <c r="K91" s="1124">
        <f t="shared" si="4"/>
        <v>0</v>
      </c>
    </row>
    <row r="92" spans="1:11" s="166" customFormat="1" ht="14.15" hidden="1" customHeight="1">
      <c r="A92" s="153">
        <v>42217</v>
      </c>
      <c r="B92" s="23">
        <v>2015</v>
      </c>
      <c r="C92" s="157">
        <v>582407</v>
      </c>
      <c r="D92" s="157">
        <v>551841</v>
      </c>
      <c r="E92" s="157">
        <v>286533</v>
      </c>
      <c r="F92" s="157">
        <v>17514</v>
      </c>
      <c r="G92" s="157">
        <v>12902</v>
      </c>
      <c r="H92" s="157">
        <v>1988</v>
      </c>
      <c r="I92" s="158">
        <v>1453185</v>
      </c>
      <c r="J92" s="1122">
        <f t="shared" si="5"/>
        <v>1453185</v>
      </c>
      <c r="K92" s="1124">
        <f t="shared" si="4"/>
        <v>0</v>
      </c>
    </row>
    <row r="93" spans="1:11" s="166" customFormat="1" ht="14.15" hidden="1" customHeight="1">
      <c r="A93" s="153">
        <v>42248</v>
      </c>
      <c r="B93" s="23">
        <v>2015</v>
      </c>
      <c r="C93" s="157">
        <v>585882</v>
      </c>
      <c r="D93" s="157">
        <v>548144</v>
      </c>
      <c r="E93" s="157">
        <v>283796</v>
      </c>
      <c r="F93" s="157">
        <v>17654</v>
      </c>
      <c r="G93" s="157">
        <v>13016</v>
      </c>
      <c r="H93" s="157">
        <v>2014</v>
      </c>
      <c r="I93" s="158">
        <v>1450506</v>
      </c>
      <c r="J93" s="1122">
        <f t="shared" si="5"/>
        <v>1450506</v>
      </c>
      <c r="K93" s="1124">
        <f t="shared" si="4"/>
        <v>0</v>
      </c>
    </row>
    <row r="94" spans="1:11" ht="14.15" hidden="1" customHeight="1">
      <c r="A94" s="153">
        <v>42278</v>
      </c>
      <c r="B94" s="23">
        <v>2015</v>
      </c>
      <c r="C94" s="157">
        <v>590102</v>
      </c>
      <c r="D94" s="157">
        <v>552079</v>
      </c>
      <c r="E94" s="157">
        <v>287556</v>
      </c>
      <c r="F94" s="157">
        <v>17710</v>
      </c>
      <c r="G94" s="157">
        <v>13188</v>
      </c>
      <c r="H94" s="157">
        <v>2039</v>
      </c>
      <c r="I94" s="158">
        <v>1462674</v>
      </c>
      <c r="J94" s="1122">
        <f t="shared" si="5"/>
        <v>1462674</v>
      </c>
      <c r="K94" s="1124">
        <f t="shared" si="4"/>
        <v>0</v>
      </c>
    </row>
    <row r="95" spans="1:11" ht="14.15" hidden="1" customHeight="1">
      <c r="A95" s="153">
        <v>42309</v>
      </c>
      <c r="B95" s="23">
        <v>2015</v>
      </c>
      <c r="C95" s="157">
        <v>589225</v>
      </c>
      <c r="D95" s="157">
        <v>548645</v>
      </c>
      <c r="E95" s="157">
        <v>286234</v>
      </c>
      <c r="F95" s="157">
        <v>17605</v>
      </c>
      <c r="G95" s="157">
        <v>13095</v>
      </c>
      <c r="H95" s="157">
        <v>2054</v>
      </c>
      <c r="I95" s="158">
        <v>1456858</v>
      </c>
      <c r="J95" s="1121">
        <f t="shared" si="5"/>
        <v>1456858</v>
      </c>
      <c r="K95" s="1124">
        <f t="shared" si="4"/>
        <v>0</v>
      </c>
    </row>
    <row r="96" spans="1:11" ht="14.15" hidden="1" customHeight="1">
      <c r="A96" s="153">
        <v>42339</v>
      </c>
      <c r="B96" s="23">
        <v>2015</v>
      </c>
      <c r="C96" s="157">
        <v>590350</v>
      </c>
      <c r="D96" s="157">
        <v>546885</v>
      </c>
      <c r="E96" s="157">
        <v>283910</v>
      </c>
      <c r="F96" s="157">
        <v>17451</v>
      </c>
      <c r="G96" s="157">
        <v>13100</v>
      </c>
      <c r="H96" s="157">
        <v>2058</v>
      </c>
      <c r="I96" s="158">
        <v>1453754</v>
      </c>
      <c r="J96" s="1121">
        <f t="shared" si="5"/>
        <v>1453754</v>
      </c>
      <c r="K96" s="1124">
        <f t="shared" si="4"/>
        <v>0</v>
      </c>
    </row>
    <row r="97" spans="1:12" s="152" customFormat="1" ht="25.9" hidden="1" customHeight="1">
      <c r="A97" s="147">
        <v>2016</v>
      </c>
      <c r="B97" s="167">
        <v>2016</v>
      </c>
      <c r="C97" s="168"/>
      <c r="D97" s="168"/>
      <c r="E97" s="168"/>
      <c r="F97" s="168"/>
      <c r="G97" s="168"/>
      <c r="H97" s="168"/>
      <c r="I97" s="169"/>
      <c r="J97" s="1121"/>
      <c r="K97" s="1124">
        <f t="shared" si="4"/>
        <v>0</v>
      </c>
    </row>
    <row r="98" spans="1:12" ht="14.15" hidden="1" customHeight="1">
      <c r="A98" s="153">
        <v>42370</v>
      </c>
      <c r="B98" s="23">
        <v>2016</v>
      </c>
      <c r="C98" s="157">
        <v>586503</v>
      </c>
      <c r="D98" s="157">
        <v>543824</v>
      </c>
      <c r="E98" s="157">
        <v>284285</v>
      </c>
      <c r="F98" s="157">
        <v>17417</v>
      </c>
      <c r="G98" s="157">
        <v>13108</v>
      </c>
      <c r="H98" s="157">
        <v>2035</v>
      </c>
      <c r="I98" s="158">
        <v>1447172</v>
      </c>
      <c r="J98" s="1121">
        <f t="shared" ref="J98:J109" si="6">SUM(C98:H98)</f>
        <v>1447172</v>
      </c>
      <c r="K98" s="1124">
        <f t="shared" si="4"/>
        <v>0</v>
      </c>
    </row>
    <row r="99" spans="1:12" ht="14.15" hidden="1" customHeight="1">
      <c r="A99" s="153">
        <v>42401</v>
      </c>
      <c r="B99" s="23">
        <v>2016</v>
      </c>
      <c r="C99" s="157">
        <v>585655</v>
      </c>
      <c r="D99" s="157">
        <v>545383</v>
      </c>
      <c r="E99" s="157">
        <v>286266</v>
      </c>
      <c r="F99" s="157">
        <v>17595</v>
      </c>
      <c r="G99" s="157">
        <v>13114</v>
      </c>
      <c r="H99" s="157">
        <v>2023</v>
      </c>
      <c r="I99" s="158">
        <v>1450036</v>
      </c>
      <c r="J99" s="1121">
        <f t="shared" si="6"/>
        <v>1450036</v>
      </c>
      <c r="K99" s="1124">
        <f t="shared" si="4"/>
        <v>0</v>
      </c>
    </row>
    <row r="100" spans="1:12" ht="14.15" customHeight="1">
      <c r="A100" s="153">
        <v>42430</v>
      </c>
      <c r="B100" s="23">
        <v>2016</v>
      </c>
      <c r="C100" s="157">
        <v>588052</v>
      </c>
      <c r="D100" s="157">
        <v>550822</v>
      </c>
      <c r="E100" s="157">
        <v>289743</v>
      </c>
      <c r="F100" s="157">
        <v>17682</v>
      </c>
      <c r="G100" s="157">
        <v>13211</v>
      </c>
      <c r="H100" s="157">
        <v>2040</v>
      </c>
      <c r="I100" s="158">
        <v>1461550</v>
      </c>
      <c r="J100" s="1121">
        <f t="shared" si="6"/>
        <v>1461550</v>
      </c>
      <c r="K100" s="1124">
        <f t="shared" si="4"/>
        <v>0</v>
      </c>
    </row>
    <row r="101" spans="1:12" ht="14.15" hidden="1" customHeight="1">
      <c r="A101" s="153">
        <v>42461</v>
      </c>
      <c r="B101" s="23">
        <v>2016</v>
      </c>
      <c r="C101" s="157">
        <v>591368</v>
      </c>
      <c r="D101" s="157">
        <v>559461</v>
      </c>
      <c r="E101" s="157">
        <v>296429</v>
      </c>
      <c r="F101" s="157">
        <v>18015</v>
      </c>
      <c r="G101" s="157">
        <v>13500</v>
      </c>
      <c r="H101" s="157">
        <v>2064</v>
      </c>
      <c r="I101" s="158">
        <v>1480837</v>
      </c>
      <c r="J101" s="1121">
        <f t="shared" si="6"/>
        <v>1480837</v>
      </c>
      <c r="K101" s="1124">
        <f t="shared" si="4"/>
        <v>0</v>
      </c>
    </row>
    <row r="102" spans="1:12" ht="14.15" hidden="1" customHeight="1">
      <c r="A102" s="153">
        <v>42491</v>
      </c>
      <c r="B102" s="23">
        <v>2016</v>
      </c>
      <c r="C102" s="157">
        <v>590982</v>
      </c>
      <c r="D102" s="157">
        <v>561441</v>
      </c>
      <c r="E102" s="157">
        <v>298599</v>
      </c>
      <c r="F102" s="157">
        <v>18219</v>
      </c>
      <c r="G102" s="157">
        <v>13458</v>
      </c>
      <c r="H102" s="157">
        <v>2065</v>
      </c>
      <c r="I102" s="158">
        <v>1484764</v>
      </c>
      <c r="J102" s="1121">
        <f t="shared" si="6"/>
        <v>1484764</v>
      </c>
      <c r="K102" s="1124">
        <f t="shared" si="4"/>
        <v>0</v>
      </c>
    </row>
    <row r="103" spans="1:12" ht="14.15" hidden="1" customHeight="1">
      <c r="A103" s="153">
        <v>42522</v>
      </c>
      <c r="B103" s="23">
        <v>2016</v>
      </c>
      <c r="C103" s="157">
        <v>587619</v>
      </c>
      <c r="D103" s="157">
        <v>564409</v>
      </c>
      <c r="E103" s="157">
        <v>301568</v>
      </c>
      <c r="F103" s="157">
        <v>18151</v>
      </c>
      <c r="G103" s="157">
        <v>13342</v>
      </c>
      <c r="H103" s="157">
        <v>2061</v>
      </c>
      <c r="I103" s="158">
        <v>1487150</v>
      </c>
      <c r="J103" s="1121">
        <f t="shared" si="6"/>
        <v>1487150</v>
      </c>
      <c r="K103" s="1124">
        <f t="shared" si="4"/>
        <v>0</v>
      </c>
    </row>
    <row r="104" spans="1:12" ht="14.15" hidden="1" customHeight="1">
      <c r="A104" s="153">
        <v>42552</v>
      </c>
      <c r="B104" s="23">
        <v>2016</v>
      </c>
      <c r="C104" s="157">
        <v>584057</v>
      </c>
      <c r="D104" s="157">
        <v>569488</v>
      </c>
      <c r="E104" s="157">
        <v>307728</v>
      </c>
      <c r="F104" s="157">
        <v>18512</v>
      </c>
      <c r="G104" s="157">
        <v>13669</v>
      </c>
      <c r="H104" s="157">
        <v>2106</v>
      </c>
      <c r="I104" s="158">
        <v>1495560</v>
      </c>
      <c r="J104" s="1121">
        <f t="shared" si="6"/>
        <v>1495560</v>
      </c>
      <c r="K104" s="1124">
        <f t="shared" si="4"/>
        <v>0</v>
      </c>
    </row>
    <row r="105" spans="1:12" s="166" customFormat="1" ht="14.15" hidden="1" customHeight="1">
      <c r="A105" s="153">
        <v>42583</v>
      </c>
      <c r="B105" s="23">
        <v>2016</v>
      </c>
      <c r="C105" s="157">
        <v>579177</v>
      </c>
      <c r="D105" s="157">
        <v>557093</v>
      </c>
      <c r="E105" s="157">
        <v>299363</v>
      </c>
      <c r="F105" s="157">
        <v>18073</v>
      </c>
      <c r="G105" s="157">
        <v>13415</v>
      </c>
      <c r="H105" s="157">
        <v>2041</v>
      </c>
      <c r="I105" s="158">
        <v>1469162</v>
      </c>
      <c r="J105" s="1122">
        <f t="shared" si="6"/>
        <v>1469162</v>
      </c>
      <c r="K105" s="1124">
        <f t="shared" si="4"/>
        <v>0</v>
      </c>
    </row>
    <row r="106" spans="1:12" s="166" customFormat="1" ht="14.15" hidden="1" customHeight="1">
      <c r="A106" s="153">
        <v>42614</v>
      </c>
      <c r="B106" s="23">
        <v>2016</v>
      </c>
      <c r="C106" s="157">
        <v>580057</v>
      </c>
      <c r="D106" s="157">
        <v>555539</v>
      </c>
      <c r="E106" s="157">
        <v>297465</v>
      </c>
      <c r="F106" s="157">
        <v>18331</v>
      </c>
      <c r="G106" s="157">
        <v>13634</v>
      </c>
      <c r="H106" s="157">
        <v>2080</v>
      </c>
      <c r="I106" s="158">
        <v>1467106</v>
      </c>
      <c r="J106" s="1122">
        <f t="shared" si="6"/>
        <v>1467106</v>
      </c>
      <c r="K106" s="1124">
        <f t="shared" si="4"/>
        <v>0</v>
      </c>
    </row>
    <row r="107" spans="1:12" ht="14.15" hidden="1" customHeight="1">
      <c r="A107" s="153">
        <v>42644</v>
      </c>
      <c r="B107" s="23">
        <v>2016</v>
      </c>
      <c r="C107" s="157">
        <v>580029</v>
      </c>
      <c r="D107" s="157">
        <v>556879</v>
      </c>
      <c r="E107" s="157">
        <v>299505</v>
      </c>
      <c r="F107" s="157">
        <v>18311</v>
      </c>
      <c r="G107" s="157">
        <v>13743</v>
      </c>
      <c r="H107" s="157">
        <v>2099</v>
      </c>
      <c r="I107" s="158">
        <v>1470566</v>
      </c>
      <c r="J107" s="1122">
        <f t="shared" si="6"/>
        <v>1470566</v>
      </c>
      <c r="K107" s="1124">
        <f t="shared" si="4"/>
        <v>0</v>
      </c>
    </row>
    <row r="108" spans="1:12" ht="14.15" hidden="1" customHeight="1">
      <c r="A108" s="153">
        <v>42675</v>
      </c>
      <c r="B108" s="23">
        <v>2016</v>
      </c>
      <c r="C108" s="157">
        <v>579015</v>
      </c>
      <c r="D108" s="157">
        <v>556519</v>
      </c>
      <c r="E108" s="157">
        <v>299478</v>
      </c>
      <c r="F108" s="157">
        <v>18296</v>
      </c>
      <c r="G108" s="157">
        <v>13777</v>
      </c>
      <c r="H108" s="157">
        <v>2125</v>
      </c>
      <c r="I108" s="158">
        <v>1469210</v>
      </c>
      <c r="J108" s="1121">
        <f t="shared" si="6"/>
        <v>1469210</v>
      </c>
      <c r="K108" s="1124">
        <f t="shared" si="4"/>
        <v>0</v>
      </c>
    </row>
    <row r="109" spans="1:12" ht="14.15" hidden="1" customHeight="1">
      <c r="A109" s="153">
        <v>42705</v>
      </c>
      <c r="B109" s="23">
        <v>2016</v>
      </c>
      <c r="C109" s="157">
        <v>577463</v>
      </c>
      <c r="D109" s="157">
        <v>555088</v>
      </c>
      <c r="E109" s="157">
        <v>297763</v>
      </c>
      <c r="F109" s="157">
        <v>18258</v>
      </c>
      <c r="G109" s="157">
        <v>13704</v>
      </c>
      <c r="H109" s="157">
        <v>2108</v>
      </c>
      <c r="I109" s="158">
        <v>1464384</v>
      </c>
      <c r="J109" s="1121">
        <f t="shared" si="6"/>
        <v>1464384</v>
      </c>
      <c r="K109" s="1124">
        <f t="shared" si="4"/>
        <v>0</v>
      </c>
    </row>
    <row r="110" spans="1:12" s="152" customFormat="1" ht="25.9" hidden="1" customHeight="1">
      <c r="A110" s="147">
        <v>2017</v>
      </c>
      <c r="B110" s="23">
        <v>2017</v>
      </c>
      <c r="C110" s="168"/>
      <c r="D110" s="168"/>
      <c r="E110" s="168"/>
      <c r="F110" s="168"/>
      <c r="G110" s="168"/>
      <c r="H110" s="168"/>
      <c r="I110" s="169"/>
      <c r="J110" s="1121"/>
      <c r="K110" s="1124"/>
    </row>
    <row r="111" spans="1:12" ht="14.15" hidden="1" customHeight="1">
      <c r="A111" s="153">
        <v>42736</v>
      </c>
      <c r="B111" s="23">
        <v>2017</v>
      </c>
      <c r="C111" s="157">
        <v>572271</v>
      </c>
      <c r="D111" s="157">
        <v>549887</v>
      </c>
      <c r="E111" s="157">
        <v>296400</v>
      </c>
      <c r="F111" s="157">
        <v>18219</v>
      </c>
      <c r="G111" s="157">
        <v>13644</v>
      </c>
      <c r="H111" s="157">
        <v>2088</v>
      </c>
      <c r="I111" s="158">
        <v>1452509</v>
      </c>
      <c r="J111" s="1121">
        <f t="shared" ref="J111:J122" si="7">SUM(C111:H111)</f>
        <v>1452509</v>
      </c>
      <c r="K111" s="1124">
        <f t="shared" si="4"/>
        <v>0</v>
      </c>
      <c r="L111" s="170"/>
    </row>
    <row r="112" spans="1:12" ht="14.15" hidden="1" customHeight="1">
      <c r="A112" s="153">
        <v>42767</v>
      </c>
      <c r="B112" s="23">
        <v>2017</v>
      </c>
      <c r="C112" s="157">
        <v>573556</v>
      </c>
      <c r="D112" s="157">
        <v>553621</v>
      </c>
      <c r="E112" s="157">
        <v>300532</v>
      </c>
      <c r="F112" s="157">
        <v>18453</v>
      </c>
      <c r="G112" s="157">
        <v>13821</v>
      </c>
      <c r="H112" s="157">
        <v>2086</v>
      </c>
      <c r="I112" s="158">
        <v>1462069</v>
      </c>
      <c r="J112" s="1121">
        <f t="shared" si="7"/>
        <v>1462069</v>
      </c>
      <c r="K112" s="1124">
        <f t="shared" si="4"/>
        <v>0</v>
      </c>
    </row>
    <row r="113" spans="1:11" ht="14.15" customHeight="1">
      <c r="A113" s="153">
        <v>42795</v>
      </c>
      <c r="B113" s="23">
        <v>2017</v>
      </c>
      <c r="C113" s="157">
        <v>574732</v>
      </c>
      <c r="D113" s="157">
        <v>558420</v>
      </c>
      <c r="E113" s="157">
        <v>304941</v>
      </c>
      <c r="F113" s="157">
        <v>18550</v>
      </c>
      <c r="G113" s="157">
        <v>13897</v>
      </c>
      <c r="H113" s="157">
        <v>2094</v>
      </c>
      <c r="I113" s="158">
        <v>1472634</v>
      </c>
      <c r="J113" s="1121">
        <f t="shared" si="7"/>
        <v>1472634</v>
      </c>
      <c r="K113" s="1124">
        <f t="shared" si="4"/>
        <v>0</v>
      </c>
    </row>
    <row r="114" spans="1:11" ht="14.15" hidden="1" customHeight="1">
      <c r="A114" s="153">
        <v>42826</v>
      </c>
      <c r="B114" s="23">
        <v>2017</v>
      </c>
      <c r="C114" s="162">
        <v>578540</v>
      </c>
      <c r="D114" s="162">
        <v>567636</v>
      </c>
      <c r="E114" s="162">
        <v>312151</v>
      </c>
      <c r="F114" s="162">
        <v>19059</v>
      </c>
      <c r="G114" s="162">
        <v>14146</v>
      </c>
      <c r="H114" s="162">
        <v>2154</v>
      </c>
      <c r="I114" s="171">
        <v>1493686</v>
      </c>
      <c r="J114" s="1121">
        <f t="shared" si="7"/>
        <v>1493686</v>
      </c>
      <c r="K114" s="1124">
        <f t="shared" si="4"/>
        <v>0</v>
      </c>
    </row>
    <row r="115" spans="1:11" ht="14.15" hidden="1" customHeight="1">
      <c r="A115" s="153">
        <v>42856</v>
      </c>
      <c r="B115" s="23">
        <v>2017</v>
      </c>
      <c r="C115" s="162">
        <v>577756</v>
      </c>
      <c r="D115" s="162">
        <v>569153</v>
      </c>
      <c r="E115" s="162">
        <v>314255</v>
      </c>
      <c r="F115" s="162">
        <v>19249</v>
      </c>
      <c r="G115" s="162">
        <v>14216</v>
      </c>
      <c r="H115" s="162">
        <v>2149</v>
      </c>
      <c r="I115" s="171">
        <v>1496778</v>
      </c>
      <c r="J115" s="1121">
        <f t="shared" si="7"/>
        <v>1496778</v>
      </c>
      <c r="K115" s="1124">
        <f t="shared" si="4"/>
        <v>0</v>
      </c>
    </row>
    <row r="116" spans="1:11" ht="14.15" hidden="1" customHeight="1">
      <c r="A116" s="153">
        <v>42887</v>
      </c>
      <c r="B116" s="23">
        <v>2017</v>
      </c>
      <c r="C116" s="162">
        <v>573981</v>
      </c>
      <c r="D116" s="162">
        <v>570378</v>
      </c>
      <c r="E116" s="162">
        <v>316935</v>
      </c>
      <c r="F116" s="162">
        <v>19250</v>
      </c>
      <c r="G116" s="162">
        <v>14045</v>
      </c>
      <c r="H116" s="162">
        <v>2131</v>
      </c>
      <c r="I116" s="171">
        <v>1496720</v>
      </c>
      <c r="J116" s="1121">
        <f t="shared" si="7"/>
        <v>1496720</v>
      </c>
      <c r="K116" s="1124">
        <f t="shared" si="4"/>
        <v>0</v>
      </c>
    </row>
    <row r="117" spans="1:11" ht="14.15" hidden="1" customHeight="1">
      <c r="A117" s="153">
        <v>42917</v>
      </c>
      <c r="B117" s="23">
        <v>2017</v>
      </c>
      <c r="C117" s="162">
        <v>568030</v>
      </c>
      <c r="D117" s="162">
        <v>570281</v>
      </c>
      <c r="E117" s="162">
        <v>318873</v>
      </c>
      <c r="F117" s="162">
        <v>19406</v>
      </c>
      <c r="G117" s="162">
        <v>14195</v>
      </c>
      <c r="H117" s="162">
        <v>2179</v>
      </c>
      <c r="I117" s="171">
        <v>1492964</v>
      </c>
      <c r="J117" s="1121">
        <f t="shared" si="7"/>
        <v>1492964</v>
      </c>
      <c r="K117" s="1124">
        <f t="shared" si="4"/>
        <v>0</v>
      </c>
    </row>
    <row r="118" spans="1:11" s="166" customFormat="1" ht="14.15" hidden="1" customHeight="1">
      <c r="A118" s="153">
        <v>42948</v>
      </c>
      <c r="B118" s="23">
        <v>2017</v>
      </c>
      <c r="C118" s="162">
        <v>564997</v>
      </c>
      <c r="D118" s="162">
        <v>561587</v>
      </c>
      <c r="E118" s="162">
        <v>312816</v>
      </c>
      <c r="F118" s="162">
        <v>19082</v>
      </c>
      <c r="G118" s="162">
        <v>14068</v>
      </c>
      <c r="H118" s="162">
        <v>2154</v>
      </c>
      <c r="I118" s="171">
        <v>1474704</v>
      </c>
      <c r="J118" s="1121">
        <f t="shared" si="7"/>
        <v>1474704</v>
      </c>
      <c r="K118" s="1124">
        <f t="shared" si="4"/>
        <v>0</v>
      </c>
    </row>
    <row r="119" spans="1:11" s="166" customFormat="1" ht="14.15" hidden="1" customHeight="1">
      <c r="A119" s="153">
        <v>42979</v>
      </c>
      <c r="B119" s="23">
        <v>2017</v>
      </c>
      <c r="C119" s="162">
        <v>569129</v>
      </c>
      <c r="D119" s="162">
        <v>566496</v>
      </c>
      <c r="E119" s="162">
        <v>315033</v>
      </c>
      <c r="F119" s="162">
        <v>19606</v>
      </c>
      <c r="G119" s="162">
        <v>14550</v>
      </c>
      <c r="H119" s="162">
        <v>2223</v>
      </c>
      <c r="I119" s="171">
        <v>1487037</v>
      </c>
      <c r="J119" s="1121">
        <f t="shared" si="7"/>
        <v>1487037</v>
      </c>
      <c r="K119" s="1124">
        <f t="shared" si="4"/>
        <v>0</v>
      </c>
    </row>
    <row r="120" spans="1:11" ht="14.15" hidden="1" customHeight="1">
      <c r="A120" s="153">
        <v>43009</v>
      </c>
      <c r="B120" s="23">
        <v>2017</v>
      </c>
      <c r="C120" s="162">
        <v>566039</v>
      </c>
      <c r="D120" s="162">
        <v>562794</v>
      </c>
      <c r="E120" s="162">
        <v>313183</v>
      </c>
      <c r="F120" s="162">
        <v>19379</v>
      </c>
      <c r="G120" s="162">
        <v>14446</v>
      </c>
      <c r="H120" s="162">
        <v>2203</v>
      </c>
      <c r="I120" s="171">
        <v>1478044</v>
      </c>
      <c r="J120" s="1121">
        <f t="shared" si="7"/>
        <v>1478044</v>
      </c>
      <c r="K120" s="1124">
        <f t="shared" si="4"/>
        <v>0</v>
      </c>
    </row>
    <row r="121" spans="1:11" ht="14.15" hidden="1" customHeight="1">
      <c r="A121" s="153">
        <v>43040</v>
      </c>
      <c r="B121" s="23">
        <v>2017</v>
      </c>
      <c r="C121" s="162">
        <v>565272</v>
      </c>
      <c r="D121" s="162">
        <v>562653</v>
      </c>
      <c r="E121" s="162">
        <v>314058</v>
      </c>
      <c r="F121" s="162">
        <v>19363</v>
      </c>
      <c r="G121" s="162">
        <v>14467</v>
      </c>
      <c r="H121" s="162">
        <v>2228</v>
      </c>
      <c r="I121" s="171">
        <v>1478041</v>
      </c>
      <c r="J121" s="1121">
        <f t="shared" si="7"/>
        <v>1478041</v>
      </c>
      <c r="K121" s="1124">
        <f t="shared" si="4"/>
        <v>0</v>
      </c>
    </row>
    <row r="122" spans="1:11" ht="14.15" hidden="1" customHeight="1">
      <c r="A122" s="153">
        <v>43070</v>
      </c>
      <c r="B122" s="23">
        <v>2017</v>
      </c>
      <c r="C122" s="162">
        <v>563903</v>
      </c>
      <c r="D122" s="162">
        <v>560945</v>
      </c>
      <c r="E122" s="162">
        <v>312025</v>
      </c>
      <c r="F122" s="162">
        <v>19264</v>
      </c>
      <c r="G122" s="162">
        <v>14441</v>
      </c>
      <c r="H122" s="162">
        <v>2187</v>
      </c>
      <c r="I122" s="171">
        <v>1472765</v>
      </c>
      <c r="J122" s="1121">
        <f t="shared" si="7"/>
        <v>1472765</v>
      </c>
      <c r="K122" s="1124">
        <f t="shared" si="4"/>
        <v>0</v>
      </c>
    </row>
    <row r="123" spans="1:11" s="152" customFormat="1" ht="25.9" customHeight="1">
      <c r="A123" s="147">
        <v>2018</v>
      </c>
      <c r="B123" s="167">
        <v>2018</v>
      </c>
      <c r="C123" s="168"/>
      <c r="D123" s="168"/>
      <c r="E123" s="168"/>
      <c r="F123" s="168"/>
      <c r="G123" s="168"/>
      <c r="H123" s="168"/>
      <c r="I123" s="169"/>
      <c r="J123" s="1121"/>
      <c r="K123" s="1124"/>
    </row>
    <row r="124" spans="1:11" ht="14.15" customHeight="1">
      <c r="A124" s="153">
        <v>43101</v>
      </c>
      <c r="B124" s="172" t="s">
        <v>90</v>
      </c>
      <c r="C124" s="162">
        <v>559867</v>
      </c>
      <c r="D124" s="162">
        <v>555596</v>
      </c>
      <c r="E124" s="162">
        <v>310575</v>
      </c>
      <c r="F124" s="162">
        <v>19273</v>
      </c>
      <c r="G124" s="162">
        <v>14348</v>
      </c>
      <c r="H124" s="162">
        <v>2172</v>
      </c>
      <c r="I124" s="171">
        <v>1461831</v>
      </c>
      <c r="J124" s="1121">
        <f t="shared" ref="J124:J135" si="8">SUM(C124:H124)</f>
        <v>1461831</v>
      </c>
      <c r="K124" s="1124">
        <f t="shared" si="4"/>
        <v>0</v>
      </c>
    </row>
    <row r="125" spans="1:11" ht="14.15" customHeight="1">
      <c r="A125" s="153">
        <v>43132</v>
      </c>
      <c r="B125" s="172" t="s">
        <v>91</v>
      </c>
      <c r="C125" s="162">
        <v>561166</v>
      </c>
      <c r="D125" s="162">
        <v>558993</v>
      </c>
      <c r="E125" s="162">
        <v>313700</v>
      </c>
      <c r="F125" s="162">
        <v>19468</v>
      </c>
      <c r="G125" s="162">
        <v>14486</v>
      </c>
      <c r="H125" s="162">
        <v>2186</v>
      </c>
      <c r="I125" s="171">
        <v>1469999</v>
      </c>
      <c r="J125" s="1121">
        <f t="shared" si="8"/>
        <v>1469999</v>
      </c>
      <c r="K125" s="1124">
        <f t="shared" si="4"/>
        <v>0</v>
      </c>
    </row>
    <row r="126" spans="1:11" ht="14.15" customHeight="1">
      <c r="A126" s="153">
        <v>43160</v>
      </c>
      <c r="B126" s="173" t="s">
        <v>92</v>
      </c>
      <c r="C126" s="174">
        <v>565050</v>
      </c>
      <c r="D126" s="174">
        <v>567025</v>
      </c>
      <c r="E126" s="174">
        <v>319671</v>
      </c>
      <c r="F126" s="174">
        <v>19794</v>
      </c>
      <c r="G126" s="174">
        <v>14645</v>
      </c>
      <c r="H126" s="174">
        <v>2199</v>
      </c>
      <c r="I126" s="174">
        <v>1488384</v>
      </c>
      <c r="J126" s="1121">
        <f t="shared" si="8"/>
        <v>1488384</v>
      </c>
      <c r="K126" s="1124">
        <f t="shared" si="4"/>
        <v>0</v>
      </c>
    </row>
    <row r="127" spans="1:11" ht="14.15" customHeight="1">
      <c r="A127" s="153">
        <v>43191</v>
      </c>
      <c r="B127" s="172" t="s">
        <v>93</v>
      </c>
      <c r="C127" s="162">
        <v>565876</v>
      </c>
      <c r="D127" s="162">
        <v>570648</v>
      </c>
      <c r="E127" s="162">
        <v>323165</v>
      </c>
      <c r="F127" s="162">
        <v>20019</v>
      </c>
      <c r="G127" s="162">
        <v>14735</v>
      </c>
      <c r="H127" s="162">
        <v>2204</v>
      </c>
      <c r="I127" s="171">
        <v>1496647</v>
      </c>
      <c r="J127" s="1121">
        <f t="shared" si="8"/>
        <v>1496647</v>
      </c>
      <c r="K127" s="1124">
        <f t="shared" si="4"/>
        <v>0</v>
      </c>
    </row>
    <row r="128" spans="1:11" ht="14.15" customHeight="1">
      <c r="A128" s="153">
        <v>43221</v>
      </c>
      <c r="B128" s="172" t="s">
        <v>94</v>
      </c>
      <c r="C128" s="162">
        <v>566381</v>
      </c>
      <c r="D128" s="162">
        <v>574246</v>
      </c>
      <c r="E128" s="162">
        <v>326172</v>
      </c>
      <c r="F128" s="162">
        <v>20361</v>
      </c>
      <c r="G128" s="162">
        <v>14832</v>
      </c>
      <c r="H128" s="162">
        <v>2247</v>
      </c>
      <c r="I128" s="171">
        <v>1504239</v>
      </c>
      <c r="J128" s="1121">
        <f t="shared" si="8"/>
        <v>1504239</v>
      </c>
      <c r="K128" s="1124">
        <f t="shared" si="4"/>
        <v>0</v>
      </c>
    </row>
    <row r="129" spans="1:11" ht="14.15" customHeight="1">
      <c r="A129" s="153">
        <v>43252</v>
      </c>
      <c r="B129" s="172" t="s">
        <v>95</v>
      </c>
      <c r="C129" s="162">
        <v>566230</v>
      </c>
      <c r="D129" s="162">
        <v>579649</v>
      </c>
      <c r="E129" s="162">
        <v>332148</v>
      </c>
      <c r="F129" s="162">
        <v>20580</v>
      </c>
      <c r="G129" s="162">
        <v>14888</v>
      </c>
      <c r="H129" s="162">
        <v>2260</v>
      </c>
      <c r="I129" s="171">
        <v>1515755</v>
      </c>
      <c r="J129" s="1121">
        <f t="shared" si="8"/>
        <v>1515755</v>
      </c>
      <c r="K129" s="1124">
        <f t="shared" si="4"/>
        <v>0</v>
      </c>
    </row>
    <row r="130" spans="1:11" ht="14.15" customHeight="1">
      <c r="A130" s="153">
        <v>43282</v>
      </c>
      <c r="B130" s="172" t="s">
        <v>96</v>
      </c>
      <c r="C130" s="162">
        <v>558681</v>
      </c>
      <c r="D130" s="162">
        <v>574170</v>
      </c>
      <c r="E130" s="162">
        <v>329991</v>
      </c>
      <c r="F130" s="162">
        <v>20389</v>
      </c>
      <c r="G130" s="162">
        <v>14746</v>
      </c>
      <c r="H130" s="162">
        <v>2251</v>
      </c>
      <c r="I130" s="171">
        <v>1500228</v>
      </c>
      <c r="J130" s="1121">
        <f t="shared" si="8"/>
        <v>1500228</v>
      </c>
      <c r="K130" s="1124">
        <f t="shared" si="4"/>
        <v>0</v>
      </c>
    </row>
    <row r="131" spans="1:11" s="166" customFormat="1" ht="14.15" customHeight="1">
      <c r="A131" s="153">
        <v>43313</v>
      </c>
      <c r="B131" s="172" t="s">
        <v>97</v>
      </c>
      <c r="C131" s="162">
        <v>554385</v>
      </c>
      <c r="D131" s="162">
        <v>565627</v>
      </c>
      <c r="E131" s="162">
        <v>323954</v>
      </c>
      <c r="F131" s="162">
        <v>20064</v>
      </c>
      <c r="G131" s="162">
        <v>14600</v>
      </c>
      <c r="H131" s="162">
        <v>2207</v>
      </c>
      <c r="I131" s="171">
        <v>1480837</v>
      </c>
      <c r="J131" s="1121">
        <f t="shared" si="8"/>
        <v>1480837</v>
      </c>
      <c r="K131" s="1124">
        <f t="shared" si="4"/>
        <v>0</v>
      </c>
    </row>
    <row r="132" spans="1:11" s="166" customFormat="1" ht="14.15" customHeight="1">
      <c r="A132" s="153">
        <v>43344</v>
      </c>
      <c r="B132" s="172" t="s">
        <v>98</v>
      </c>
      <c r="C132" s="162">
        <v>558936</v>
      </c>
      <c r="D132" s="162">
        <v>571133</v>
      </c>
      <c r="E132" s="162">
        <v>326723</v>
      </c>
      <c r="F132" s="162">
        <v>20618</v>
      </c>
      <c r="G132" s="162">
        <v>15151</v>
      </c>
      <c r="H132" s="162">
        <v>2297</v>
      </c>
      <c r="I132" s="171">
        <v>1494858</v>
      </c>
      <c r="J132" s="1121">
        <f t="shared" si="8"/>
        <v>1494858</v>
      </c>
      <c r="K132" s="1124">
        <f t="shared" si="4"/>
        <v>0</v>
      </c>
    </row>
    <row r="133" spans="1:11" ht="14.15" customHeight="1">
      <c r="A133" s="153">
        <v>43374</v>
      </c>
      <c r="B133" s="172" t="s">
        <v>99</v>
      </c>
      <c r="C133" s="162">
        <v>557097</v>
      </c>
      <c r="D133" s="162">
        <v>566200</v>
      </c>
      <c r="E133" s="162">
        <v>323296</v>
      </c>
      <c r="F133" s="162">
        <v>20406</v>
      </c>
      <c r="G133" s="162">
        <v>15034</v>
      </c>
      <c r="H133" s="162">
        <v>2265</v>
      </c>
      <c r="I133" s="171">
        <v>1484298</v>
      </c>
      <c r="J133" s="1121">
        <f t="shared" si="8"/>
        <v>1484298</v>
      </c>
      <c r="K133" s="1124">
        <f t="shared" si="4"/>
        <v>0</v>
      </c>
    </row>
    <row r="134" spans="1:11" ht="14.15" customHeight="1">
      <c r="A134" s="153">
        <v>43405</v>
      </c>
      <c r="B134" s="172" t="s">
        <v>100</v>
      </c>
      <c r="C134" s="162">
        <v>556766</v>
      </c>
      <c r="D134" s="162">
        <v>566058</v>
      </c>
      <c r="E134" s="162">
        <v>324007</v>
      </c>
      <c r="F134" s="162">
        <v>20441</v>
      </c>
      <c r="G134" s="162">
        <v>15060</v>
      </c>
      <c r="H134" s="162">
        <v>2285</v>
      </c>
      <c r="I134" s="171">
        <v>1484617</v>
      </c>
      <c r="J134" s="1121">
        <f t="shared" si="8"/>
        <v>1484617</v>
      </c>
      <c r="K134" s="1124">
        <f t="shared" si="4"/>
        <v>0</v>
      </c>
    </row>
    <row r="135" spans="1:11" ht="14.15" customHeight="1">
      <c r="A135" s="153">
        <v>43435</v>
      </c>
      <c r="B135" s="172" t="s">
        <v>101</v>
      </c>
      <c r="C135" s="162">
        <v>556712</v>
      </c>
      <c r="D135" s="162">
        <v>564754</v>
      </c>
      <c r="E135" s="162">
        <v>322481</v>
      </c>
      <c r="F135" s="162">
        <v>20295</v>
      </c>
      <c r="G135" s="162">
        <v>15025</v>
      </c>
      <c r="H135" s="162">
        <v>2298</v>
      </c>
      <c r="I135" s="171">
        <v>1481565</v>
      </c>
      <c r="J135" s="1121">
        <f t="shared" si="8"/>
        <v>1481565</v>
      </c>
      <c r="K135" s="1124">
        <f t="shared" si="4"/>
        <v>0</v>
      </c>
    </row>
    <row r="136" spans="1:11" s="152" customFormat="1" ht="25.9" customHeight="1">
      <c r="A136" s="147">
        <v>2019</v>
      </c>
      <c r="B136" s="167">
        <v>2019</v>
      </c>
      <c r="C136" s="168"/>
      <c r="D136" s="168"/>
      <c r="E136" s="168"/>
      <c r="F136" s="168"/>
      <c r="G136" s="168"/>
      <c r="H136" s="168"/>
      <c r="I136" s="169"/>
      <c r="J136" s="1121"/>
      <c r="K136" s="1124"/>
    </row>
    <row r="137" spans="1:11" ht="14.15" customHeight="1">
      <c r="A137" s="175" t="s">
        <v>102</v>
      </c>
      <c r="B137" s="172" t="s">
        <v>90</v>
      </c>
      <c r="C137" s="162">
        <v>553009</v>
      </c>
      <c r="D137" s="162">
        <v>560797</v>
      </c>
      <c r="E137" s="162">
        <v>320873</v>
      </c>
      <c r="F137" s="162">
        <v>20231</v>
      </c>
      <c r="G137" s="162">
        <v>14873</v>
      </c>
      <c r="H137" s="162">
        <v>2244</v>
      </c>
      <c r="I137" s="171">
        <v>1472027</v>
      </c>
      <c r="J137" s="1121">
        <f t="shared" ref="J137:J148" si="9">SUM(C137:H137)</f>
        <v>1472027</v>
      </c>
      <c r="K137" s="1124">
        <f t="shared" ref="K137:K148" si="10">J137-I137</f>
        <v>0</v>
      </c>
    </row>
    <row r="138" spans="1:11" ht="14.15" customHeight="1">
      <c r="A138" s="175" t="s">
        <v>15</v>
      </c>
      <c r="B138" s="172" t="s">
        <v>91</v>
      </c>
      <c r="C138" s="162">
        <v>554625</v>
      </c>
      <c r="D138" s="162">
        <v>564974</v>
      </c>
      <c r="E138" s="162">
        <v>324933</v>
      </c>
      <c r="F138" s="162">
        <v>20450</v>
      </c>
      <c r="G138" s="162">
        <v>15003</v>
      </c>
      <c r="H138" s="162">
        <v>2269</v>
      </c>
      <c r="I138" s="171">
        <v>1482254</v>
      </c>
      <c r="J138" s="1121">
        <f t="shared" si="9"/>
        <v>1482254</v>
      </c>
      <c r="K138" s="1124">
        <f t="shared" si="10"/>
        <v>0</v>
      </c>
    </row>
    <row r="139" spans="1:11" ht="14.15" customHeight="1">
      <c r="A139" s="175" t="s">
        <v>16</v>
      </c>
      <c r="B139" s="173" t="s">
        <v>92</v>
      </c>
      <c r="C139" s="174">
        <v>558547</v>
      </c>
      <c r="D139" s="174">
        <v>572991</v>
      </c>
      <c r="E139" s="174">
        <v>331238</v>
      </c>
      <c r="F139" s="174">
        <v>20856</v>
      </c>
      <c r="G139" s="174">
        <v>15193</v>
      </c>
      <c r="H139" s="174">
        <v>2305</v>
      </c>
      <c r="I139" s="174">
        <v>1501130</v>
      </c>
      <c r="J139" s="1121">
        <f t="shared" si="9"/>
        <v>1501130</v>
      </c>
      <c r="K139" s="1124">
        <f t="shared" si="10"/>
        <v>0</v>
      </c>
    </row>
    <row r="140" spans="1:11" ht="14.15" customHeight="1">
      <c r="A140" s="175" t="s">
        <v>17</v>
      </c>
      <c r="B140" s="172" t="s">
        <v>93</v>
      </c>
      <c r="C140" s="162">
        <v>559238</v>
      </c>
      <c r="D140" s="162">
        <v>576123</v>
      </c>
      <c r="E140" s="162">
        <v>333148</v>
      </c>
      <c r="F140" s="162">
        <v>20954</v>
      </c>
      <c r="G140" s="162">
        <v>15259</v>
      </c>
      <c r="H140" s="162">
        <v>2305</v>
      </c>
      <c r="I140" s="171">
        <v>1507027</v>
      </c>
      <c r="J140" s="1121">
        <f t="shared" si="9"/>
        <v>1507027</v>
      </c>
      <c r="K140" s="1124">
        <f t="shared" si="10"/>
        <v>0</v>
      </c>
    </row>
    <row r="141" spans="1:11" ht="14.15" customHeight="1">
      <c r="A141" s="175" t="s">
        <v>18</v>
      </c>
      <c r="B141" s="172" t="s">
        <v>94</v>
      </c>
      <c r="C141" s="162">
        <v>558655</v>
      </c>
      <c r="D141" s="162">
        <v>579077</v>
      </c>
      <c r="E141" s="162">
        <v>336675</v>
      </c>
      <c r="F141" s="162">
        <v>21302</v>
      </c>
      <c r="G141" s="162">
        <v>15296</v>
      </c>
      <c r="H141" s="162">
        <v>2334</v>
      </c>
      <c r="I141" s="171">
        <v>1513339</v>
      </c>
      <c r="J141" s="1121">
        <f t="shared" si="9"/>
        <v>1513339</v>
      </c>
      <c r="K141" s="1124">
        <f t="shared" si="10"/>
        <v>0</v>
      </c>
    </row>
    <row r="142" spans="1:11" ht="14.15" customHeight="1">
      <c r="A142" s="175" t="s">
        <v>19</v>
      </c>
      <c r="B142" s="172" t="s">
        <v>95</v>
      </c>
      <c r="C142" s="162">
        <v>557848</v>
      </c>
      <c r="D142" s="162">
        <v>582538</v>
      </c>
      <c r="E142" s="162">
        <v>341284</v>
      </c>
      <c r="F142" s="162">
        <v>21477</v>
      </c>
      <c r="G142" s="162">
        <v>15394</v>
      </c>
      <c r="H142" s="162">
        <v>2367</v>
      </c>
      <c r="I142" s="171">
        <v>1520908</v>
      </c>
      <c r="J142" s="1121">
        <f t="shared" si="9"/>
        <v>1520908</v>
      </c>
      <c r="K142" s="1124">
        <f t="shared" si="10"/>
        <v>0</v>
      </c>
    </row>
    <row r="143" spans="1:11" ht="14.15" customHeight="1">
      <c r="A143" s="175" t="s">
        <v>20</v>
      </c>
      <c r="B143" s="172" t="s">
        <v>96</v>
      </c>
      <c r="C143" s="162">
        <v>551210</v>
      </c>
      <c r="D143" s="162">
        <v>576386</v>
      </c>
      <c r="E143" s="162">
        <v>338455</v>
      </c>
      <c r="F143" s="162">
        <v>21312</v>
      </c>
      <c r="G143" s="162">
        <v>15259</v>
      </c>
      <c r="H143" s="162">
        <v>2364</v>
      </c>
      <c r="I143" s="171">
        <v>1504986</v>
      </c>
      <c r="J143" s="1121">
        <f t="shared" si="9"/>
        <v>1504986</v>
      </c>
      <c r="K143" s="1124">
        <f t="shared" si="10"/>
        <v>0</v>
      </c>
    </row>
    <row r="144" spans="1:11" s="166" customFormat="1" ht="14.15" customHeight="1">
      <c r="A144" s="175" t="s">
        <v>21</v>
      </c>
      <c r="B144" s="172" t="s">
        <v>97</v>
      </c>
      <c r="C144" s="162">
        <v>548120</v>
      </c>
      <c r="D144" s="162">
        <v>572523</v>
      </c>
      <c r="E144" s="162">
        <v>335819</v>
      </c>
      <c r="F144" s="162">
        <v>21180</v>
      </c>
      <c r="G144" s="162">
        <v>15319</v>
      </c>
      <c r="H144" s="162">
        <v>2368</v>
      </c>
      <c r="I144" s="171">
        <v>1495329</v>
      </c>
      <c r="J144" s="1121">
        <f t="shared" si="9"/>
        <v>1495329</v>
      </c>
      <c r="K144" s="1124">
        <f t="shared" si="10"/>
        <v>0</v>
      </c>
    </row>
    <row r="145" spans="1:11" s="166" customFormat="1" ht="14.15" customHeight="1">
      <c r="A145" s="175" t="s">
        <v>22</v>
      </c>
      <c r="B145" s="172" t="s">
        <v>98</v>
      </c>
      <c r="C145" s="162">
        <v>549916</v>
      </c>
      <c r="D145" s="162">
        <v>568111</v>
      </c>
      <c r="E145" s="162">
        <v>331242</v>
      </c>
      <c r="F145" s="162">
        <v>21101</v>
      </c>
      <c r="G145" s="162">
        <v>15402</v>
      </c>
      <c r="H145" s="162">
        <v>2378</v>
      </c>
      <c r="I145" s="171">
        <v>1488150</v>
      </c>
      <c r="J145" s="1121">
        <f t="shared" si="9"/>
        <v>1488150</v>
      </c>
      <c r="K145" s="1124">
        <f t="shared" si="10"/>
        <v>0</v>
      </c>
    </row>
    <row r="146" spans="1:11" ht="14.15" customHeight="1">
      <c r="A146" s="175" t="s">
        <v>23</v>
      </c>
      <c r="B146" s="172" t="s">
        <v>99</v>
      </c>
      <c r="C146" s="162">
        <v>549550</v>
      </c>
      <c r="D146" s="162">
        <v>567101</v>
      </c>
      <c r="E146" s="162">
        <v>330702</v>
      </c>
      <c r="F146" s="162">
        <v>20957</v>
      </c>
      <c r="G146" s="162">
        <v>15399</v>
      </c>
      <c r="H146" s="162">
        <v>2369</v>
      </c>
      <c r="I146" s="171">
        <v>1486078</v>
      </c>
      <c r="J146" s="1121">
        <f t="shared" si="9"/>
        <v>1486078</v>
      </c>
      <c r="K146" s="1124">
        <f t="shared" si="10"/>
        <v>0</v>
      </c>
    </row>
    <row r="147" spans="1:11" ht="14.15" customHeight="1">
      <c r="A147" s="175" t="s">
        <v>24</v>
      </c>
      <c r="B147" s="172" t="s">
        <v>100</v>
      </c>
      <c r="C147" s="162">
        <v>550972</v>
      </c>
      <c r="D147" s="162">
        <v>570621</v>
      </c>
      <c r="E147" s="162">
        <v>333467</v>
      </c>
      <c r="F147" s="162">
        <v>21140</v>
      </c>
      <c r="G147" s="162">
        <v>15550</v>
      </c>
      <c r="H147" s="162">
        <v>2426</v>
      </c>
      <c r="I147" s="171">
        <v>1494176</v>
      </c>
      <c r="J147" s="1121">
        <f t="shared" si="9"/>
        <v>1494176</v>
      </c>
      <c r="K147" s="1124">
        <f t="shared" si="10"/>
        <v>0</v>
      </c>
    </row>
    <row r="148" spans="1:11" ht="14.15" customHeight="1">
      <c r="A148" s="175" t="s">
        <v>25</v>
      </c>
      <c r="B148" s="172" t="s">
        <v>101</v>
      </c>
      <c r="C148" s="162">
        <v>548709</v>
      </c>
      <c r="D148" s="162">
        <v>565498</v>
      </c>
      <c r="E148" s="162">
        <v>328352</v>
      </c>
      <c r="F148" s="162">
        <v>20847</v>
      </c>
      <c r="G148" s="162">
        <v>15378</v>
      </c>
      <c r="H148" s="162">
        <v>2382</v>
      </c>
      <c r="I148" s="171">
        <v>1481166</v>
      </c>
      <c r="J148" s="1121">
        <f t="shared" si="9"/>
        <v>1481166</v>
      </c>
      <c r="K148" s="1124">
        <f t="shared" si="10"/>
        <v>0</v>
      </c>
    </row>
    <row r="149" spans="1:11" s="152" customFormat="1" ht="25.9" customHeight="1">
      <c r="A149" s="147">
        <v>2020</v>
      </c>
      <c r="B149" s="167">
        <v>2020</v>
      </c>
      <c r="C149" s="168"/>
      <c r="D149" s="168"/>
      <c r="E149" s="168"/>
      <c r="F149" s="168"/>
      <c r="G149" s="168"/>
      <c r="H149" s="168"/>
      <c r="I149" s="169"/>
      <c r="J149" s="1121"/>
      <c r="K149" s="1124"/>
    </row>
    <row r="150" spans="1:11" ht="14.15" customHeight="1">
      <c r="A150" s="175" t="s">
        <v>14</v>
      </c>
      <c r="B150" s="172" t="s">
        <v>90</v>
      </c>
      <c r="C150" s="162">
        <v>543907</v>
      </c>
      <c r="D150" s="162">
        <v>560007</v>
      </c>
      <c r="E150" s="162">
        <v>326515</v>
      </c>
      <c r="F150" s="162">
        <v>20636</v>
      </c>
      <c r="G150" s="162">
        <v>15213</v>
      </c>
      <c r="H150" s="162">
        <v>2342</v>
      </c>
      <c r="I150" s="171">
        <v>1468620</v>
      </c>
      <c r="J150" s="1121">
        <f t="shared" ref="J150:J161" si="11">SUM(C150:H150)</f>
        <v>1468620</v>
      </c>
      <c r="K150" s="1124">
        <f t="shared" ref="K150:K161" si="12">J150-I150</f>
        <v>0</v>
      </c>
    </row>
    <row r="151" spans="1:11" ht="14.15" customHeight="1">
      <c r="A151" s="175" t="s">
        <v>15</v>
      </c>
      <c r="B151" s="172" t="s">
        <v>91</v>
      </c>
      <c r="C151" s="162">
        <v>544141</v>
      </c>
      <c r="D151" s="162">
        <v>566072</v>
      </c>
      <c r="E151" s="162">
        <v>332402</v>
      </c>
      <c r="F151" s="162">
        <v>20893</v>
      </c>
      <c r="G151" s="162">
        <v>15495</v>
      </c>
      <c r="H151" s="162">
        <v>2361</v>
      </c>
      <c r="I151" s="171">
        <v>1481364</v>
      </c>
      <c r="J151" s="1121">
        <f t="shared" si="11"/>
        <v>1481364</v>
      </c>
      <c r="K151" s="1124">
        <f t="shared" si="12"/>
        <v>0</v>
      </c>
    </row>
    <row r="152" spans="1:11" ht="14.15" customHeight="1">
      <c r="A152" s="175" t="s">
        <v>16</v>
      </c>
      <c r="B152" s="173" t="s">
        <v>92</v>
      </c>
      <c r="C152" s="174">
        <v>494775</v>
      </c>
      <c r="D152" s="174">
        <v>522080</v>
      </c>
      <c r="E152" s="174">
        <v>306055</v>
      </c>
      <c r="F152" s="174">
        <v>19735</v>
      </c>
      <c r="G152" s="174">
        <v>14859</v>
      </c>
      <c r="H152" s="174">
        <v>2317</v>
      </c>
      <c r="I152" s="174">
        <v>1359821</v>
      </c>
      <c r="J152" s="1121">
        <f t="shared" si="11"/>
        <v>1359821</v>
      </c>
      <c r="K152" s="1124">
        <f t="shared" si="12"/>
        <v>0</v>
      </c>
    </row>
    <row r="153" spans="1:11" ht="14.15" customHeight="1">
      <c r="A153" s="175" t="s">
        <v>17</v>
      </c>
      <c r="B153" s="172" t="s">
        <v>93</v>
      </c>
      <c r="C153" s="162"/>
      <c r="D153" s="162"/>
      <c r="E153" s="162"/>
      <c r="F153" s="162"/>
      <c r="G153" s="162"/>
      <c r="H153" s="162"/>
      <c r="I153" s="171"/>
      <c r="J153" s="1121">
        <f t="shared" si="11"/>
        <v>0</v>
      </c>
      <c r="K153" s="1124">
        <f t="shared" si="12"/>
        <v>0</v>
      </c>
    </row>
    <row r="154" spans="1:11" ht="14.15" customHeight="1">
      <c r="A154" s="175" t="s">
        <v>18</v>
      </c>
      <c r="B154" s="172" t="s">
        <v>94</v>
      </c>
      <c r="C154" s="162"/>
      <c r="D154" s="162"/>
      <c r="E154" s="162"/>
      <c r="F154" s="162"/>
      <c r="G154" s="162"/>
      <c r="H154" s="162"/>
      <c r="I154" s="171"/>
      <c r="J154" s="1121">
        <f t="shared" si="11"/>
        <v>0</v>
      </c>
      <c r="K154" s="1124">
        <f t="shared" si="12"/>
        <v>0</v>
      </c>
    </row>
    <row r="155" spans="1:11" ht="14.15" customHeight="1">
      <c r="A155" s="175" t="s">
        <v>19</v>
      </c>
      <c r="B155" s="172" t="s">
        <v>95</v>
      </c>
      <c r="C155" s="162"/>
      <c r="D155" s="162"/>
      <c r="E155" s="162"/>
      <c r="F155" s="162"/>
      <c r="G155" s="162"/>
      <c r="H155" s="162"/>
      <c r="I155" s="171"/>
      <c r="J155" s="1121">
        <f t="shared" si="11"/>
        <v>0</v>
      </c>
      <c r="K155" s="1124">
        <f t="shared" si="12"/>
        <v>0</v>
      </c>
    </row>
    <row r="156" spans="1:11" ht="14.15" customHeight="1">
      <c r="A156" s="175" t="s">
        <v>20</v>
      </c>
      <c r="B156" s="172" t="s">
        <v>96</v>
      </c>
      <c r="C156" s="162"/>
      <c r="D156" s="162"/>
      <c r="E156" s="162"/>
      <c r="F156" s="162"/>
      <c r="G156" s="162"/>
      <c r="H156" s="162"/>
      <c r="I156" s="171"/>
      <c r="J156" s="1121">
        <f t="shared" si="11"/>
        <v>0</v>
      </c>
      <c r="K156" s="1124">
        <f t="shared" si="12"/>
        <v>0</v>
      </c>
    </row>
    <row r="157" spans="1:11" s="166" customFormat="1" ht="14.15" customHeight="1">
      <c r="A157" s="175" t="s">
        <v>21</v>
      </c>
      <c r="B157" s="172" t="s">
        <v>97</v>
      </c>
      <c r="C157" s="162"/>
      <c r="D157" s="162"/>
      <c r="E157" s="162"/>
      <c r="F157" s="162"/>
      <c r="G157" s="162"/>
      <c r="H157" s="162"/>
      <c r="I157" s="171"/>
      <c r="J157" s="1121">
        <f t="shared" si="11"/>
        <v>0</v>
      </c>
      <c r="K157" s="1124">
        <f t="shared" si="12"/>
        <v>0</v>
      </c>
    </row>
    <row r="158" spans="1:11" s="166" customFormat="1" ht="14.15" customHeight="1">
      <c r="A158" s="175" t="s">
        <v>22</v>
      </c>
      <c r="B158" s="172" t="s">
        <v>98</v>
      </c>
      <c r="C158" s="162"/>
      <c r="D158" s="162"/>
      <c r="E158" s="162"/>
      <c r="F158" s="162"/>
      <c r="G158" s="162"/>
      <c r="H158" s="162"/>
      <c r="I158" s="171"/>
      <c r="J158" s="1121">
        <f t="shared" si="11"/>
        <v>0</v>
      </c>
      <c r="K158" s="1124">
        <f t="shared" si="12"/>
        <v>0</v>
      </c>
    </row>
    <row r="159" spans="1:11" ht="14.15" customHeight="1">
      <c r="A159" s="175" t="s">
        <v>23</v>
      </c>
      <c r="B159" s="172" t="s">
        <v>99</v>
      </c>
      <c r="C159" s="162"/>
      <c r="D159" s="162"/>
      <c r="E159" s="162"/>
      <c r="F159" s="162"/>
      <c r="G159" s="162"/>
      <c r="H159" s="162"/>
      <c r="I159" s="171"/>
      <c r="J159" s="1121">
        <f t="shared" si="11"/>
        <v>0</v>
      </c>
      <c r="K159" s="1124">
        <f t="shared" si="12"/>
        <v>0</v>
      </c>
    </row>
    <row r="160" spans="1:11" ht="14.15" customHeight="1">
      <c r="A160" s="175" t="s">
        <v>24</v>
      </c>
      <c r="B160" s="172" t="s">
        <v>100</v>
      </c>
      <c r="C160" s="162"/>
      <c r="D160" s="162"/>
      <c r="E160" s="162"/>
      <c r="F160" s="162"/>
      <c r="G160" s="162"/>
      <c r="H160" s="162"/>
      <c r="I160" s="171"/>
      <c r="J160" s="1121">
        <f t="shared" si="11"/>
        <v>0</v>
      </c>
      <c r="K160" s="1124">
        <f t="shared" si="12"/>
        <v>0</v>
      </c>
    </row>
    <row r="161" spans="1:11" ht="14.15" customHeight="1">
      <c r="A161" s="175" t="s">
        <v>25</v>
      </c>
      <c r="B161" s="172" t="s">
        <v>101</v>
      </c>
      <c r="C161" s="162"/>
      <c r="D161" s="162"/>
      <c r="E161" s="162"/>
      <c r="F161" s="162"/>
      <c r="G161" s="162"/>
      <c r="H161" s="162"/>
      <c r="I161" s="171"/>
      <c r="J161" s="1121">
        <f t="shared" si="11"/>
        <v>0</v>
      </c>
      <c r="K161" s="1124">
        <f t="shared" si="12"/>
        <v>0</v>
      </c>
    </row>
    <row r="162" spans="1:11" ht="18" customHeight="1">
      <c r="B162" s="1409" t="s">
        <v>103</v>
      </c>
      <c r="C162" s="1410"/>
      <c r="D162" s="1410"/>
      <c r="E162" s="1410"/>
      <c r="F162" s="1410"/>
      <c r="G162" s="1410"/>
      <c r="H162" s="1410"/>
      <c r="I162" s="1410"/>
    </row>
    <row r="163" spans="1:11">
      <c r="I163" s="156"/>
      <c r="J163" s="1121"/>
    </row>
    <row r="165" spans="1:11">
      <c r="B165" s="177"/>
      <c r="C165" s="178"/>
      <c r="D165" s="178"/>
    </row>
    <row r="193" spans="1:12">
      <c r="A193" s="1304"/>
      <c r="B193" s="1303"/>
      <c r="C193" s="1305"/>
      <c r="D193" s="1305"/>
      <c r="E193" s="1305"/>
      <c r="F193" s="1305"/>
      <c r="G193" s="1305"/>
      <c r="H193" s="1305"/>
      <c r="I193" s="1306"/>
      <c r="J193" s="1303"/>
      <c r="L193" s="1307"/>
    </row>
    <row r="194" spans="1:12">
      <c r="A194" s="1304"/>
      <c r="B194" s="1303"/>
      <c r="C194" s="1305"/>
      <c r="D194" s="1305"/>
      <c r="E194" s="1305"/>
      <c r="F194" s="1305"/>
      <c r="G194" s="1305"/>
      <c r="H194" s="1305"/>
      <c r="I194" s="1306"/>
      <c r="J194" s="1303"/>
      <c r="L194" s="1307"/>
    </row>
    <row r="195" spans="1:12">
      <c r="A195" s="1304"/>
      <c r="B195" s="1303"/>
      <c r="C195" s="1305"/>
      <c r="D195" s="1305"/>
      <c r="E195" s="1305"/>
      <c r="F195" s="1305"/>
      <c r="G195" s="1305"/>
      <c r="H195" s="1305"/>
      <c r="I195" s="1306"/>
      <c r="J195" s="1303"/>
      <c r="L195" s="1307"/>
    </row>
    <row r="196" spans="1:12">
      <c r="A196" s="1304"/>
      <c r="B196" s="1303"/>
      <c r="C196" s="1305"/>
      <c r="D196" s="1305"/>
      <c r="E196" s="1305"/>
      <c r="F196" s="1305"/>
      <c r="G196" s="1305"/>
      <c r="H196" s="1305"/>
      <c r="I196" s="1306"/>
      <c r="J196" s="1303"/>
      <c r="L196" s="1307"/>
    </row>
    <row r="197" spans="1:12">
      <c r="A197" s="1304"/>
      <c r="B197" s="1303"/>
      <c r="C197" s="1305"/>
      <c r="D197" s="1305"/>
      <c r="E197" s="1305"/>
      <c r="F197" s="1305"/>
      <c r="G197" s="1305"/>
      <c r="H197" s="1305"/>
      <c r="I197" s="1306"/>
      <c r="J197" s="1303"/>
      <c r="L197" s="1307"/>
    </row>
    <row r="198" spans="1:12">
      <c r="A198" s="1304"/>
      <c r="B198" s="1303"/>
      <c r="C198" s="1305"/>
      <c r="D198" s="1305"/>
      <c r="E198" s="1305"/>
      <c r="F198" s="1305"/>
      <c r="G198" s="1305"/>
      <c r="H198" s="1305"/>
      <c r="I198" s="1306"/>
      <c r="J198" s="1303"/>
      <c r="L198" s="1307"/>
    </row>
    <row r="199" spans="1:12">
      <c r="A199" s="1304"/>
      <c r="B199" s="1303"/>
      <c r="C199" s="1305"/>
      <c r="D199" s="1305"/>
      <c r="E199" s="1305">
        <f>G182</f>
        <v>0</v>
      </c>
      <c r="F199" s="1305"/>
      <c r="G199" s="1305"/>
      <c r="H199" s="1305"/>
      <c r="I199" s="1306"/>
      <c r="J199" s="1303"/>
      <c r="L199" s="1307"/>
    </row>
    <row r="200" spans="1:12">
      <c r="A200" s="1304"/>
      <c r="B200" s="1303"/>
      <c r="C200" s="1305"/>
      <c r="D200" s="1305"/>
      <c r="E200" s="1305">
        <f>Extranjeros!I169</f>
        <v>2086399.8</v>
      </c>
      <c r="F200" s="1305"/>
      <c r="G200" s="1305"/>
      <c r="H200" s="1305"/>
      <c r="I200" s="1306"/>
      <c r="J200" s="1303"/>
      <c r="L200" s="1307"/>
    </row>
    <row r="201" spans="1:12">
      <c r="A201" s="1304"/>
      <c r="B201" s="1303"/>
      <c r="C201" s="1305"/>
      <c r="D201" s="1305"/>
      <c r="E201" s="1305"/>
      <c r="F201" s="1305"/>
      <c r="G201" s="1305"/>
      <c r="H201" s="1305"/>
      <c r="I201" s="1306"/>
      <c r="J201" s="1303"/>
      <c r="L201" s="1307"/>
    </row>
    <row r="202" spans="1:12">
      <c r="A202" s="1304"/>
      <c r="B202" s="1303"/>
      <c r="C202" s="1305"/>
      <c r="D202" s="1305"/>
      <c r="E202" s="1305"/>
      <c r="F202" s="1305"/>
      <c r="G202" s="1305"/>
      <c r="H202" s="1305"/>
      <c r="I202" s="1306"/>
      <c r="J202" s="1303"/>
      <c r="L202" s="1307"/>
    </row>
    <row r="203" spans="1:12">
      <c r="A203" s="1304"/>
      <c r="B203" s="1303"/>
      <c r="C203" s="1305">
        <f>D182</f>
        <v>0</v>
      </c>
      <c r="D203" s="1305"/>
      <c r="E203" s="1305"/>
      <c r="F203" s="1305"/>
      <c r="G203" s="1305"/>
      <c r="H203" s="1305"/>
      <c r="I203" s="1306"/>
      <c r="J203" s="1303"/>
      <c r="L203" s="1307"/>
    </row>
    <row r="204" spans="1:12">
      <c r="A204" s="1304"/>
      <c r="B204" s="1303"/>
      <c r="C204" s="1305">
        <f>F182</f>
        <v>0</v>
      </c>
      <c r="D204" s="1305"/>
      <c r="E204" s="1305"/>
      <c r="F204" s="1305"/>
      <c r="G204" s="1305"/>
      <c r="H204" s="1305"/>
      <c r="I204" s="1306"/>
      <c r="J204" s="1303"/>
      <c r="L204" s="1307"/>
    </row>
    <row r="205" spans="1:12">
      <c r="A205" s="1304"/>
      <c r="B205" s="1303"/>
      <c r="C205" s="1305"/>
      <c r="D205" s="1305"/>
      <c r="E205" s="1305"/>
      <c r="F205" s="1305"/>
      <c r="G205" s="1305"/>
      <c r="H205" s="1305"/>
      <c r="I205" s="1306"/>
      <c r="J205" s="1303"/>
      <c r="L205" s="1307"/>
    </row>
    <row r="206" spans="1:12">
      <c r="A206" s="1304"/>
      <c r="B206" s="1303"/>
      <c r="C206" s="1305"/>
      <c r="D206" s="1305"/>
      <c r="E206" s="1305"/>
      <c r="F206" s="1305"/>
      <c r="G206" s="1305"/>
      <c r="H206" s="1305"/>
      <c r="I206" s="1306"/>
      <c r="J206" s="1303"/>
      <c r="L206" s="1307"/>
    </row>
    <row r="207" spans="1:12">
      <c r="A207" s="1304"/>
      <c r="B207" s="1303"/>
      <c r="C207" s="1305"/>
      <c r="D207" s="1305"/>
      <c r="E207" s="1305"/>
      <c r="F207" s="1305"/>
      <c r="G207" s="1305"/>
      <c r="H207" s="1305"/>
      <c r="I207" s="1306"/>
      <c r="J207" s="1303"/>
      <c r="L207" s="1307"/>
    </row>
    <row r="208" spans="1:12">
      <c r="A208" s="1304"/>
      <c r="B208" s="1303"/>
      <c r="C208" s="1305"/>
      <c r="D208" s="1305"/>
      <c r="E208" s="1305"/>
      <c r="F208" s="1305"/>
      <c r="G208" s="1305"/>
      <c r="H208" s="1305"/>
      <c r="I208" s="1306"/>
      <c r="J208" s="1303"/>
      <c r="L208" s="1307"/>
    </row>
    <row r="209" spans="1:12">
      <c r="A209" s="1304"/>
      <c r="B209" s="1303"/>
      <c r="C209" s="1305"/>
      <c r="D209" s="1305"/>
      <c r="E209" s="1305"/>
      <c r="F209" s="1305"/>
      <c r="G209" s="1305"/>
      <c r="H209" s="1305"/>
      <c r="I209" s="1306"/>
      <c r="J209" s="1303"/>
      <c r="L209" s="1307"/>
    </row>
    <row r="210" spans="1:12">
      <c r="A210" s="1304"/>
      <c r="B210" s="1303"/>
      <c r="C210" s="1305"/>
      <c r="D210" s="1305"/>
      <c r="E210" s="1305"/>
      <c r="F210" s="1305"/>
      <c r="G210" s="1305"/>
      <c r="H210" s="1305"/>
      <c r="I210" s="1306"/>
      <c r="J210" s="1303"/>
      <c r="L210" s="1307"/>
    </row>
    <row r="211" spans="1:12">
      <c r="A211" s="1304"/>
      <c r="B211" s="1303"/>
      <c r="C211" s="1305"/>
      <c r="D211" s="1305"/>
      <c r="E211" s="1305"/>
      <c r="F211" s="1305"/>
      <c r="G211" s="1305"/>
      <c r="H211" s="1305"/>
      <c r="I211" s="1306"/>
      <c r="J211" s="1303"/>
      <c r="L211" s="1307"/>
    </row>
    <row r="212" spans="1:12">
      <c r="A212" s="1304"/>
      <c r="B212" s="1303"/>
      <c r="C212" s="1305"/>
      <c r="D212" s="1305"/>
      <c r="E212" s="1305"/>
      <c r="F212" s="1305"/>
      <c r="G212" s="1305"/>
      <c r="H212" s="1305"/>
      <c r="I212" s="1306"/>
      <c r="J212" s="1303"/>
      <c r="L212" s="1307"/>
    </row>
    <row r="213" spans="1:12">
      <c r="A213" s="1304"/>
      <c r="B213" s="1303"/>
      <c r="C213" s="1305"/>
      <c r="D213" s="1305"/>
      <c r="E213" s="1305"/>
      <c r="F213" s="1305"/>
      <c r="G213" s="1305"/>
      <c r="H213" s="1305"/>
      <c r="I213" s="1306"/>
      <c r="J213" s="1303"/>
      <c r="L213" s="1307"/>
    </row>
    <row r="214" spans="1:12">
      <c r="A214" s="1304"/>
      <c r="B214" s="1303"/>
      <c r="C214" s="1305"/>
      <c r="D214" s="1305"/>
      <c r="E214" s="1305"/>
      <c r="F214" s="1305"/>
      <c r="G214" s="1305"/>
      <c r="H214" s="1305"/>
      <c r="I214" s="1306"/>
      <c r="J214" s="1303"/>
      <c r="L214" s="1307"/>
    </row>
    <row r="215" spans="1:12">
      <c r="A215" s="1304"/>
      <c r="B215" s="1303"/>
      <c r="C215" s="1305"/>
      <c r="D215" s="1305"/>
      <c r="E215" s="1305"/>
      <c r="F215" s="1305"/>
      <c r="G215" s="1305"/>
      <c r="H215" s="1305"/>
      <c r="I215" s="1306"/>
      <c r="J215" s="1303"/>
      <c r="L215" s="1307"/>
    </row>
    <row r="216" spans="1:12">
      <c r="A216" s="1304"/>
      <c r="B216" s="1303"/>
      <c r="C216" s="1305"/>
      <c r="D216" s="1305"/>
      <c r="E216" s="1305"/>
      <c r="F216" s="1305"/>
      <c r="G216" s="1305"/>
      <c r="H216" s="1305"/>
      <c r="I216" s="1306"/>
      <c r="J216" s="1303"/>
      <c r="L216" s="1307"/>
    </row>
    <row r="217" spans="1:12">
      <c r="A217" s="1304"/>
      <c r="B217" s="1303"/>
      <c r="C217" s="1305"/>
      <c r="D217" s="1305"/>
      <c r="E217" s="1305"/>
      <c r="F217" s="1305"/>
      <c r="G217" s="1305"/>
      <c r="H217" s="1305"/>
      <c r="I217" s="1306"/>
      <c r="J217" s="1303"/>
      <c r="L217" s="1307"/>
    </row>
    <row r="234" spans="1:14">
      <c r="A234" s="1231"/>
      <c r="B234" s="1123"/>
      <c r="C234" s="1124"/>
      <c r="D234" s="1124"/>
      <c r="E234" s="1124"/>
      <c r="F234" s="1124"/>
      <c r="G234" s="1124"/>
      <c r="H234" s="1124"/>
      <c r="I234" s="1232"/>
      <c r="J234" s="1123"/>
      <c r="L234" s="1233"/>
      <c r="M234" s="1233"/>
      <c r="N234" s="1233"/>
    </row>
    <row r="235" spans="1:14">
      <c r="A235" s="1231"/>
      <c r="B235" s="1123"/>
      <c r="C235" s="1124"/>
      <c r="D235" s="1124"/>
      <c r="E235" s="1124"/>
      <c r="F235" s="1124"/>
      <c r="G235" s="1124"/>
      <c r="H235" s="1124"/>
      <c r="I235" s="1232"/>
      <c r="J235" s="1123"/>
      <c r="L235" s="1233"/>
      <c r="M235" s="1233"/>
      <c r="N235" s="1233"/>
    </row>
    <row r="236" spans="1:14">
      <c r="A236" s="1231"/>
      <c r="B236" s="1123"/>
      <c r="C236" s="1124"/>
      <c r="D236" s="1124"/>
      <c r="E236" s="1124"/>
      <c r="F236" s="1124"/>
      <c r="G236" s="1124"/>
      <c r="H236" s="1124"/>
      <c r="I236" s="1232"/>
      <c r="J236" s="1123"/>
      <c r="L236" s="1233"/>
      <c r="M236" s="1233"/>
      <c r="N236" s="1233"/>
    </row>
    <row r="237" spans="1:14">
      <c r="A237" s="1231"/>
      <c r="B237" s="1123"/>
      <c r="C237" s="1124"/>
      <c r="D237" s="1124"/>
      <c r="E237" s="1124"/>
      <c r="F237" s="1124"/>
      <c r="G237" s="1124"/>
      <c r="H237" s="1124"/>
      <c r="I237" s="1232"/>
      <c r="J237" s="1123"/>
      <c r="L237" s="1233"/>
      <c r="M237" s="1233"/>
      <c r="N237" s="1233"/>
    </row>
    <row r="238" spans="1:14">
      <c r="A238" s="1231"/>
      <c r="B238" s="1123"/>
      <c r="C238" s="1124"/>
      <c r="D238" s="1124"/>
      <c r="E238" s="1124"/>
      <c r="F238" s="1124"/>
      <c r="G238" s="1124"/>
      <c r="H238" s="1124"/>
      <c r="I238" s="1232"/>
      <c r="J238" s="1123"/>
      <c r="L238" s="1233"/>
      <c r="M238" s="1233"/>
      <c r="N238" s="1233"/>
    </row>
    <row r="239" spans="1:14">
      <c r="A239" s="1231"/>
      <c r="B239" s="1123"/>
      <c r="C239" s="1124"/>
      <c r="D239" s="1124"/>
      <c r="E239" s="1124"/>
      <c r="F239" s="1124"/>
      <c r="G239" s="1124"/>
      <c r="H239" s="1124"/>
      <c r="I239" s="1232"/>
      <c r="J239" s="1123"/>
      <c r="L239" s="1233"/>
      <c r="M239" s="1233"/>
      <c r="N239" s="1233"/>
    </row>
    <row r="240" spans="1:14">
      <c r="A240" s="1231"/>
      <c r="B240" s="1123"/>
      <c r="C240" s="1124"/>
      <c r="D240" s="1124"/>
      <c r="E240" s="1124"/>
      <c r="F240" s="1124"/>
      <c r="G240" s="1124"/>
      <c r="H240" s="1124"/>
      <c r="I240" s="1232"/>
      <c r="J240" s="1123"/>
      <c r="L240" s="1233"/>
      <c r="M240" s="1233"/>
      <c r="N240" s="1233"/>
    </row>
    <row r="241" spans="1:14">
      <c r="A241" s="1231"/>
      <c r="B241" s="1123"/>
      <c r="C241" s="1124"/>
      <c r="D241" s="1124"/>
      <c r="E241" s="1124"/>
      <c r="F241" s="1124"/>
      <c r="G241" s="1124"/>
      <c r="H241" s="1124"/>
      <c r="I241" s="1232"/>
      <c r="J241" s="1123"/>
      <c r="L241" s="1233"/>
      <c r="M241" s="1233"/>
      <c r="N241" s="1233"/>
    </row>
    <row r="242" spans="1:14">
      <c r="A242" s="1231"/>
      <c r="B242" s="1123"/>
      <c r="C242" s="1124"/>
      <c r="D242" s="1124"/>
      <c r="E242" s="1124"/>
      <c r="F242" s="1124"/>
      <c r="G242" s="1124"/>
      <c r="H242" s="1124"/>
      <c r="I242" s="1232"/>
      <c r="J242" s="1123"/>
      <c r="L242" s="1233"/>
      <c r="M242" s="1233"/>
      <c r="N242" s="1233"/>
    </row>
    <row r="243" spans="1:14">
      <c r="A243" s="1231"/>
      <c r="B243" s="1123"/>
      <c r="C243" s="1124"/>
      <c r="D243" s="1124"/>
      <c r="E243" s="1124"/>
      <c r="F243" s="1124"/>
      <c r="G243" s="1124"/>
      <c r="H243" s="1124"/>
      <c r="I243" s="1232"/>
      <c r="J243" s="1123"/>
      <c r="L243" s="1233"/>
      <c r="M243" s="1233"/>
      <c r="N243" s="1233"/>
    </row>
    <row r="244" spans="1:14">
      <c r="A244" s="1231"/>
      <c r="B244" s="1123"/>
      <c r="C244" s="1124"/>
      <c r="D244" s="1124"/>
      <c r="E244" s="1124"/>
      <c r="F244" s="1124"/>
      <c r="G244" s="1124"/>
      <c r="H244" s="1124"/>
      <c r="I244" s="1232"/>
      <c r="J244" s="1123"/>
      <c r="L244" s="1233"/>
      <c r="M244" s="1233"/>
      <c r="N244" s="1233"/>
    </row>
    <row r="245" spans="1:14">
      <c r="A245" s="1231"/>
      <c r="B245" s="1123"/>
      <c r="C245" s="1124"/>
      <c r="D245" s="1124"/>
      <c r="E245" s="1124"/>
      <c r="F245" s="1124"/>
      <c r="G245" s="1124"/>
      <c r="H245" s="1124"/>
      <c r="I245" s="1232"/>
      <c r="J245" s="1123"/>
      <c r="L245" s="1233"/>
      <c r="M245" s="1233"/>
      <c r="N245" s="1233"/>
    </row>
    <row r="246" spans="1:14">
      <c r="A246" s="1231"/>
      <c r="B246" s="1123"/>
      <c r="C246" s="1124"/>
      <c r="D246" s="1124"/>
      <c r="E246" s="1124"/>
      <c r="F246" s="1124"/>
      <c r="G246" s="1124"/>
      <c r="H246" s="1124"/>
      <c r="I246" s="1232"/>
      <c r="J246" s="1123"/>
      <c r="L246" s="1233"/>
      <c r="M246" s="1233"/>
      <c r="N246" s="1233"/>
    </row>
    <row r="247" spans="1:14">
      <c r="A247" s="1231"/>
      <c r="B247" s="1123"/>
      <c r="C247" s="1124"/>
      <c r="D247" s="1124"/>
      <c r="E247" s="1124"/>
      <c r="F247" s="1124"/>
      <c r="G247" s="1124"/>
      <c r="H247" s="1124"/>
      <c r="I247" s="1232"/>
      <c r="J247" s="1123"/>
      <c r="L247" s="1233"/>
      <c r="M247" s="1233"/>
      <c r="N247" s="1233"/>
    </row>
    <row r="248" spans="1:14">
      <c r="A248" s="1231"/>
      <c r="B248" s="1123"/>
      <c r="C248" s="1124"/>
      <c r="D248" s="1124"/>
      <c r="E248" s="1124"/>
      <c r="F248" s="1124"/>
      <c r="G248" s="1124"/>
      <c r="H248" s="1124"/>
      <c r="I248" s="1232"/>
      <c r="J248" s="1123"/>
      <c r="L248" s="1233"/>
      <c r="M248" s="1233"/>
      <c r="N248" s="1233"/>
    </row>
    <row r="249" spans="1:14">
      <c r="A249" s="1231"/>
      <c r="B249" s="1123"/>
      <c r="C249" s="1124"/>
      <c r="D249" s="1124"/>
      <c r="E249" s="1124"/>
      <c r="F249" s="1124"/>
      <c r="G249" s="1124"/>
      <c r="H249" s="1124"/>
      <c r="I249" s="1232"/>
      <c r="J249" s="1123"/>
      <c r="L249" s="1233"/>
      <c r="M249" s="1233"/>
      <c r="N249" s="1233"/>
    </row>
    <row r="250" spans="1:14">
      <c r="A250" s="1231"/>
      <c r="B250" s="1123"/>
      <c r="C250" s="1124"/>
      <c r="D250" s="1124"/>
      <c r="E250" s="1124"/>
      <c r="F250" s="1124"/>
      <c r="G250" s="1124"/>
      <c r="H250" s="1124"/>
      <c r="I250" s="1232"/>
      <c r="J250" s="1123"/>
      <c r="L250" s="1233"/>
      <c r="M250" s="1233"/>
      <c r="N250" s="1233"/>
    </row>
    <row r="251" spans="1:14">
      <c r="A251" s="1231"/>
      <c r="B251" s="1123"/>
      <c r="C251" s="1124"/>
      <c r="D251" s="1124"/>
      <c r="E251" s="1124"/>
      <c r="F251" s="1124"/>
      <c r="G251" s="1124"/>
      <c r="H251" s="1124"/>
      <c r="I251" s="1232"/>
      <c r="J251" s="1123"/>
      <c r="L251" s="1233"/>
      <c r="M251" s="1233"/>
      <c r="N251" s="1233"/>
    </row>
    <row r="252" spans="1:14">
      <c r="A252" s="1231"/>
      <c r="B252" s="1123"/>
      <c r="C252" s="1124"/>
      <c r="D252" s="1124"/>
      <c r="E252" s="1124"/>
      <c r="F252" s="1124"/>
      <c r="G252" s="1124"/>
      <c r="H252" s="1124"/>
      <c r="I252" s="1232"/>
      <c r="J252" s="1123"/>
      <c r="L252" s="1233"/>
      <c r="M252" s="1233"/>
      <c r="N252" s="1233"/>
    </row>
    <row r="253" spans="1:14">
      <c r="A253" s="1231"/>
      <c r="B253" s="1123"/>
      <c r="C253" s="1124"/>
      <c r="D253" s="1124"/>
      <c r="E253" s="1124"/>
      <c r="F253" s="1124"/>
      <c r="G253" s="1124"/>
      <c r="H253" s="1124"/>
      <c r="I253" s="1232"/>
      <c r="J253" s="1123"/>
      <c r="L253" s="1233"/>
      <c r="M253" s="1233"/>
      <c r="N253" s="1233"/>
    </row>
    <row r="254" spans="1:14">
      <c r="A254" s="1231"/>
      <c r="B254" s="1123"/>
      <c r="C254" s="1124"/>
      <c r="D254" s="1124"/>
      <c r="E254" s="1124"/>
      <c r="F254" s="1124"/>
      <c r="G254" s="1124"/>
      <c r="H254" s="1124"/>
      <c r="I254" s="1232"/>
      <c r="J254" s="1123"/>
      <c r="L254" s="1233"/>
      <c r="M254" s="1233"/>
      <c r="N254" s="1233"/>
    </row>
    <row r="255" spans="1:14">
      <c r="A255" s="1231"/>
      <c r="B255" s="1123"/>
      <c r="C255" s="1124"/>
      <c r="D255" s="1124"/>
      <c r="E255" s="1124"/>
      <c r="F255" s="1124"/>
      <c r="G255" s="1124"/>
      <c r="H255" s="1124"/>
      <c r="I255" s="1232"/>
      <c r="J255" s="1123"/>
      <c r="L255" s="1233"/>
      <c r="M255" s="1233"/>
      <c r="N255" s="1233"/>
    </row>
    <row r="256" spans="1:14">
      <c r="A256" s="1231"/>
      <c r="B256" s="1123"/>
      <c r="C256" s="1124"/>
      <c r="D256" s="1234">
        <v>13601522</v>
      </c>
      <c r="E256" s="1124"/>
      <c r="F256" s="1124"/>
      <c r="G256" s="1124"/>
      <c r="H256" s="1124"/>
      <c r="I256" s="1232"/>
      <c r="J256" s="1123"/>
      <c r="L256" s="1233"/>
      <c r="M256" s="1233"/>
      <c r="N256" s="1233"/>
    </row>
    <row r="257" spans="1:14">
      <c r="A257" s="1231"/>
      <c r="B257" s="1123"/>
      <c r="C257" s="1124"/>
      <c r="D257" s="1234">
        <v>12663935</v>
      </c>
      <c r="E257" s="1124"/>
      <c r="F257" s="1124"/>
      <c r="G257" s="1124"/>
      <c r="H257" s="1124"/>
      <c r="I257" s="1232"/>
      <c r="J257" s="1123"/>
      <c r="L257" s="1233"/>
      <c r="M257" s="1233"/>
      <c r="N257" s="1233"/>
    </row>
    <row r="258" spans="1:14">
      <c r="A258" s="1231"/>
      <c r="B258" s="1123"/>
      <c r="C258" s="1124"/>
      <c r="D258" s="1234">
        <v>816638</v>
      </c>
      <c r="E258" s="1124"/>
      <c r="F258" s="1124"/>
      <c r="G258" s="1124"/>
      <c r="H258" s="1124"/>
      <c r="I258" s="1232"/>
      <c r="J258" s="1123"/>
      <c r="L258" s="1233"/>
      <c r="M258" s="1233"/>
      <c r="N258" s="1233"/>
    </row>
    <row r="259" spans="1:14">
      <c r="A259" s="1231"/>
      <c r="B259" s="1123"/>
      <c r="C259" s="1124"/>
      <c r="D259" s="1234">
        <v>120950</v>
      </c>
      <c r="E259" s="1124"/>
      <c r="F259" s="1124"/>
      <c r="G259" s="1124"/>
      <c r="H259" s="1124"/>
      <c r="I259" s="1232"/>
      <c r="J259" s="1123"/>
      <c r="L259" s="1233"/>
      <c r="M259" s="1233"/>
      <c r="N259" s="1233"/>
    </row>
    <row r="260" spans="1:14">
      <c r="A260" s="1231"/>
      <c r="B260" s="1123"/>
      <c r="C260" s="1124"/>
      <c r="D260" s="1234">
        <v>192344</v>
      </c>
      <c r="E260" s="1124"/>
      <c r="F260" s="1124"/>
      <c r="G260" s="1124"/>
      <c r="H260" s="1124"/>
      <c r="I260" s="1232"/>
      <c r="J260" s="1123"/>
      <c r="L260" s="1233"/>
      <c r="M260" s="1233"/>
      <c r="N260" s="1233"/>
    </row>
    <row r="261" spans="1:14">
      <c r="A261" s="1231"/>
      <c r="B261" s="1123"/>
      <c r="C261" s="1124"/>
      <c r="D261" s="1234">
        <v>3057272</v>
      </c>
      <c r="E261" s="1124"/>
      <c r="F261" s="1124"/>
      <c r="G261" s="1124"/>
      <c r="H261" s="1124"/>
      <c r="I261" s="1232"/>
      <c r="J261" s="1123"/>
      <c r="L261" s="1233"/>
      <c r="M261" s="1233"/>
      <c r="N261" s="1233"/>
    </row>
    <row r="262" spans="1:14">
      <c r="A262" s="1231"/>
      <c r="B262" s="1123"/>
      <c r="C262" s="1124"/>
      <c r="D262" s="1234">
        <v>62296</v>
      </c>
      <c r="E262" s="1124"/>
      <c r="F262" s="1124"/>
      <c r="G262" s="1124"/>
      <c r="H262" s="1124"/>
      <c r="I262" s="1232"/>
      <c r="J262" s="1123"/>
      <c r="L262" s="1233"/>
      <c r="M262" s="1233"/>
      <c r="N262" s="1233"/>
    </row>
    <row r="263" spans="1:14">
      <c r="A263" s="1231"/>
      <c r="B263" s="1123"/>
      <c r="C263" s="1124"/>
      <c r="D263" s="1234">
        <v>5645</v>
      </c>
      <c r="E263" s="1124"/>
      <c r="F263" s="1124"/>
      <c r="G263" s="1124"/>
      <c r="H263" s="1124"/>
      <c r="I263" s="1232"/>
      <c r="J263" s="1123"/>
      <c r="L263" s="1233"/>
      <c r="M263" s="1233"/>
      <c r="N263" s="1233"/>
    </row>
    <row r="264" spans="1:14">
      <c r="A264" s="1231"/>
      <c r="B264" s="1123"/>
      <c r="C264" s="1124"/>
      <c r="D264" s="1235">
        <v>16919079</v>
      </c>
      <c r="E264" s="1124"/>
      <c r="F264" s="1124"/>
      <c r="G264" s="1124"/>
      <c r="H264" s="1124"/>
      <c r="I264" s="1232"/>
      <c r="J264" s="1123"/>
      <c r="L264" s="1233"/>
      <c r="M264" s="1233"/>
      <c r="N264" s="1233"/>
    </row>
    <row r="265" spans="1:14">
      <c r="A265" s="1231"/>
      <c r="B265" s="1123"/>
      <c r="C265" s="1124"/>
      <c r="D265" s="1124"/>
      <c r="E265" s="1124"/>
      <c r="F265" s="1124"/>
      <c r="G265" s="1124"/>
      <c r="H265" s="1124"/>
      <c r="I265" s="1232"/>
      <c r="J265" s="1123"/>
      <c r="L265" s="1233"/>
      <c r="M265" s="1233"/>
      <c r="N265" s="1233"/>
    </row>
    <row r="266" spans="1:14">
      <c r="A266" s="1231"/>
      <c r="B266" s="1123"/>
      <c r="C266" s="1124"/>
      <c r="D266" s="1124"/>
      <c r="E266" s="1124"/>
      <c r="F266" s="1124"/>
      <c r="G266" s="1124"/>
      <c r="H266" s="1124"/>
      <c r="I266" s="1232"/>
      <c r="J266" s="1123"/>
      <c r="L266" s="1233"/>
      <c r="M266" s="1233"/>
      <c r="N266" s="1233"/>
    </row>
    <row r="267" spans="1:14">
      <c r="A267" s="1231"/>
      <c r="B267" s="1123"/>
      <c r="C267" s="1124"/>
      <c r="D267" s="1124"/>
      <c r="E267" s="1124"/>
      <c r="F267" s="1124"/>
      <c r="G267" s="1124"/>
      <c r="H267" s="1124"/>
      <c r="I267" s="1232"/>
      <c r="J267" s="1123"/>
      <c r="L267" s="1233"/>
      <c r="M267" s="1233"/>
      <c r="N267" s="1233"/>
    </row>
    <row r="268" spans="1:14">
      <c r="A268" s="1231"/>
      <c r="B268" s="1123"/>
      <c r="C268" s="1124"/>
      <c r="D268" s="1124"/>
      <c r="E268" s="1124"/>
      <c r="F268" s="1124"/>
      <c r="G268" s="1124"/>
      <c r="H268" s="1124"/>
      <c r="I268" s="1232"/>
      <c r="J268" s="1123"/>
      <c r="L268" s="1233"/>
      <c r="M268" s="1233"/>
      <c r="N268" s="1233"/>
    </row>
    <row r="269" spans="1:14">
      <c r="A269" s="1231"/>
      <c r="B269" s="1123"/>
      <c r="C269" s="1124"/>
      <c r="D269" s="1124"/>
      <c r="E269" s="1124"/>
      <c r="F269" s="1124"/>
      <c r="G269" s="1124"/>
      <c r="H269" s="1124"/>
      <c r="I269" s="1232"/>
      <c r="J269" s="1123"/>
      <c r="L269" s="1233"/>
      <c r="M269" s="1233"/>
      <c r="N269" s="1233"/>
    </row>
    <row r="270" spans="1:14">
      <c r="A270" s="1231"/>
      <c r="B270" s="1123"/>
      <c r="C270" s="1124"/>
      <c r="D270" s="1124"/>
      <c r="E270" s="1124"/>
      <c r="F270" s="1124"/>
      <c r="G270" s="1124"/>
      <c r="H270" s="1124"/>
      <c r="I270" s="1232"/>
      <c r="J270" s="1123"/>
      <c r="L270" s="1233"/>
      <c r="M270" s="1233"/>
      <c r="N270" s="1233"/>
    </row>
    <row r="271" spans="1:14">
      <c r="A271" s="1231"/>
      <c r="B271" s="1123"/>
      <c r="C271" s="1124"/>
      <c r="D271" s="1124"/>
      <c r="E271" s="1124"/>
      <c r="F271" s="1124"/>
      <c r="G271" s="1124"/>
      <c r="H271" s="1124"/>
      <c r="I271" s="1232"/>
      <c r="J271" s="1123"/>
      <c r="L271" s="1233"/>
      <c r="M271" s="1233"/>
      <c r="N271" s="1233"/>
    </row>
    <row r="272" spans="1:14">
      <c r="A272" s="1231"/>
      <c r="B272" s="1123"/>
      <c r="C272" s="1124"/>
      <c r="D272" s="1124"/>
      <c r="E272" s="1124"/>
      <c r="F272" s="1124"/>
      <c r="G272" s="1124"/>
      <c r="H272" s="1124"/>
      <c r="I272" s="1232"/>
      <c r="J272" s="1123"/>
      <c r="L272" s="1233"/>
      <c r="M272" s="1233"/>
      <c r="N272" s="1233"/>
    </row>
    <row r="273" spans="1:14">
      <c r="A273" s="1231"/>
      <c r="B273" s="1123"/>
      <c r="C273" s="1124"/>
      <c r="D273" s="1124"/>
      <c r="E273" s="1124"/>
      <c r="F273" s="1124"/>
      <c r="G273" s="1124"/>
      <c r="H273" s="1124"/>
      <c r="I273" s="1232"/>
      <c r="J273" s="1123"/>
      <c r="L273" s="1233"/>
      <c r="M273" s="1233"/>
      <c r="N273" s="1233"/>
    </row>
    <row r="274" spans="1:14">
      <c r="A274" s="1231"/>
      <c r="B274" s="1123"/>
      <c r="C274" s="1124"/>
      <c r="D274" s="1124"/>
      <c r="E274" s="1124"/>
      <c r="F274" s="1124"/>
      <c r="G274" s="1124"/>
      <c r="H274" s="1124"/>
      <c r="I274" s="1232"/>
      <c r="J274" s="1123"/>
      <c r="L274" s="1233"/>
      <c r="M274" s="1233"/>
      <c r="N274" s="1233"/>
    </row>
    <row r="275" spans="1:14">
      <c r="A275" s="1231"/>
      <c r="B275" s="1123"/>
      <c r="C275" s="1124"/>
      <c r="D275" s="1124"/>
      <c r="E275" s="1124"/>
      <c r="F275" s="1124"/>
      <c r="G275" s="1124"/>
      <c r="H275" s="1124"/>
      <c r="I275" s="1232"/>
      <c r="J275" s="1123"/>
      <c r="L275" s="1233"/>
      <c r="M275" s="1233"/>
      <c r="N275" s="1233"/>
    </row>
    <row r="276" spans="1:14">
      <c r="A276" s="1231"/>
      <c r="B276" s="1123"/>
      <c r="C276" s="1124"/>
      <c r="D276" s="1124"/>
      <c r="E276" s="1124"/>
      <c r="F276" s="1124"/>
      <c r="G276" s="1124"/>
      <c r="H276" s="1124"/>
      <c r="I276" s="1232"/>
      <c r="J276" s="1123"/>
      <c r="L276" s="1233"/>
      <c r="M276" s="1233"/>
      <c r="N276" s="1233"/>
    </row>
    <row r="277" spans="1:14">
      <c r="A277" s="1231"/>
      <c r="B277" s="1123"/>
      <c r="C277" s="1124"/>
      <c r="D277" s="1124"/>
      <c r="E277" s="1124"/>
      <c r="F277" s="1124"/>
      <c r="G277" s="1124"/>
      <c r="H277" s="1124"/>
      <c r="I277" s="1232"/>
      <c r="J277" s="1123"/>
      <c r="L277" s="1233"/>
      <c r="M277" s="1233"/>
      <c r="N277" s="1233"/>
    </row>
    <row r="278" spans="1:14">
      <c r="A278" s="1231"/>
      <c r="B278" s="1123"/>
      <c r="C278" s="1124"/>
      <c r="D278" s="1124"/>
      <c r="E278" s="1124"/>
      <c r="F278" s="1124"/>
      <c r="G278" s="1124"/>
      <c r="H278" s="1124"/>
      <c r="I278" s="1232"/>
      <c r="J278" s="1123"/>
      <c r="L278" s="1233"/>
      <c r="M278" s="1233"/>
      <c r="N278" s="1233"/>
    </row>
    <row r="279" spans="1:14">
      <c r="A279" s="1231"/>
      <c r="B279" s="1123"/>
      <c r="C279" s="1124"/>
      <c r="D279" s="1124"/>
      <c r="E279" s="1124"/>
      <c r="F279" s="1124"/>
      <c r="G279" s="1124"/>
      <c r="H279" s="1124"/>
      <c r="I279" s="1232"/>
      <c r="J279" s="1123"/>
      <c r="L279" s="1233"/>
      <c r="M279" s="1233"/>
      <c r="N279" s="1233"/>
    </row>
    <row r="280" spans="1:14">
      <c r="A280" s="1231"/>
      <c r="B280" s="1123"/>
      <c r="C280" s="1124"/>
      <c r="D280" s="1124"/>
      <c r="E280" s="1124"/>
      <c r="F280" s="1124"/>
      <c r="G280" s="1124"/>
      <c r="H280" s="1124"/>
      <c r="I280" s="1232"/>
      <c r="J280" s="1123"/>
      <c r="L280" s="1233"/>
      <c r="M280" s="1233"/>
      <c r="N280" s="1233"/>
    </row>
    <row r="281" spans="1:14">
      <c r="A281" s="1231"/>
      <c r="B281" s="1123"/>
      <c r="C281" s="1124"/>
      <c r="D281" s="1124"/>
      <c r="E281" s="1124"/>
      <c r="F281" s="1124"/>
      <c r="G281" s="1124"/>
      <c r="H281" s="1124"/>
      <c r="I281" s="1232"/>
      <c r="J281" s="1123"/>
      <c r="L281" s="1233"/>
      <c r="M281" s="1233"/>
      <c r="N281" s="1233"/>
    </row>
    <row r="282" spans="1:14">
      <c r="A282" s="1231"/>
      <c r="B282" s="1123"/>
      <c r="C282" s="1124"/>
      <c r="D282" s="1124"/>
      <c r="E282" s="1124"/>
      <c r="F282" s="1124"/>
      <c r="G282" s="1124"/>
      <c r="H282" s="1124"/>
      <c r="I282" s="1232"/>
      <c r="J282" s="1123"/>
      <c r="L282" s="1233"/>
      <c r="M282" s="1233"/>
      <c r="N282" s="1233"/>
    </row>
    <row r="283" spans="1:14">
      <c r="A283" s="1231"/>
      <c r="B283" s="1123"/>
      <c r="C283" s="1124"/>
      <c r="D283" s="1124"/>
      <c r="E283" s="1124"/>
      <c r="F283" s="1124"/>
      <c r="G283" s="1124"/>
      <c r="H283" s="1124"/>
      <c r="I283" s="1232"/>
      <c r="J283" s="1123"/>
      <c r="L283" s="1233"/>
      <c r="M283" s="1233"/>
      <c r="N283" s="1233"/>
    </row>
    <row r="284" spans="1:14">
      <c r="A284" s="1231"/>
      <c r="B284" s="1123"/>
      <c r="C284" s="1124"/>
      <c r="D284" s="1124"/>
      <c r="E284" s="1124"/>
      <c r="F284" s="1124"/>
      <c r="G284" s="1124"/>
      <c r="H284" s="1124"/>
      <c r="I284" s="1232"/>
      <c r="J284" s="1123"/>
      <c r="L284" s="1233"/>
      <c r="M284" s="1233"/>
      <c r="N284" s="1233"/>
    </row>
    <row r="285" spans="1:14">
      <c r="A285" s="1231"/>
      <c r="B285" s="1123"/>
      <c r="C285" s="1124"/>
      <c r="D285" s="1124"/>
      <c r="E285" s="1124"/>
      <c r="F285" s="1124"/>
      <c r="G285" s="1124"/>
      <c r="H285" s="1124"/>
      <c r="I285" s="1232"/>
      <c r="J285" s="1123"/>
      <c r="L285" s="1233"/>
      <c r="M285" s="1233"/>
      <c r="N285" s="1233"/>
    </row>
    <row r="286" spans="1:14">
      <c r="A286" s="1231"/>
      <c r="B286" s="1123"/>
      <c r="C286" s="1124"/>
      <c r="D286" s="1124"/>
      <c r="E286" s="1124"/>
      <c r="F286" s="1124"/>
      <c r="G286" s="1124"/>
      <c r="H286" s="1124"/>
      <c r="I286" s="1232"/>
      <c r="J286" s="1123"/>
      <c r="L286" s="1233"/>
      <c r="M286" s="1233"/>
      <c r="N286" s="1233"/>
    </row>
    <row r="287" spans="1:14">
      <c r="A287" s="1231"/>
      <c r="B287" s="1123"/>
      <c r="C287" s="1124"/>
      <c r="D287" s="1124"/>
      <c r="E287" s="1124"/>
      <c r="F287" s="1124"/>
      <c r="G287" s="1124"/>
      <c r="H287" s="1124"/>
      <c r="I287" s="1232"/>
      <c r="J287" s="1123"/>
      <c r="L287" s="1233"/>
      <c r="M287" s="1233"/>
      <c r="N287" s="1233"/>
    </row>
    <row r="288" spans="1:14">
      <c r="A288" s="1231"/>
      <c r="B288" s="1123"/>
      <c r="C288" s="1124"/>
      <c r="D288" s="1124"/>
      <c r="E288" s="1124"/>
      <c r="F288" s="1124"/>
      <c r="G288" s="1124"/>
      <c r="H288" s="1124"/>
      <c r="I288" s="1232"/>
      <c r="J288" s="1123"/>
      <c r="L288" s="1233"/>
      <c r="M288" s="1233"/>
      <c r="N288" s="1233"/>
    </row>
    <row r="289" spans="1:14">
      <c r="A289" s="1231"/>
      <c r="B289" s="1123"/>
      <c r="C289" s="1124"/>
      <c r="D289" s="1124"/>
      <c r="E289" s="1124"/>
      <c r="F289" s="1124"/>
      <c r="G289" s="1124"/>
      <c r="H289" s="1124"/>
      <c r="I289" s="1232"/>
      <c r="J289" s="1123"/>
      <c r="L289" s="1233"/>
      <c r="M289" s="1233"/>
      <c r="N289" s="1233"/>
    </row>
    <row r="290" spans="1:14">
      <c r="A290" s="1231"/>
      <c r="B290" s="1123"/>
      <c r="C290" s="1124"/>
      <c r="D290" s="1124"/>
      <c r="E290" s="1124"/>
      <c r="F290" s="1124"/>
      <c r="G290" s="1124"/>
      <c r="H290" s="1124"/>
      <c r="I290" s="1232"/>
      <c r="J290" s="1123"/>
      <c r="L290" s="1233"/>
      <c r="M290" s="1233"/>
      <c r="N290" s="1233"/>
    </row>
    <row r="291" spans="1:14">
      <c r="A291" s="1231"/>
      <c r="B291" s="1123"/>
      <c r="C291" s="1124"/>
      <c r="D291" s="1124"/>
      <c r="E291" s="1124"/>
      <c r="F291" s="1124"/>
      <c r="G291" s="1124"/>
      <c r="H291" s="1124"/>
      <c r="I291" s="1232"/>
      <c r="J291" s="1123"/>
      <c r="L291" s="1233"/>
      <c r="M291" s="1233"/>
      <c r="N291" s="1233"/>
    </row>
    <row r="292" spans="1:14">
      <c r="A292" s="1231"/>
      <c r="B292" s="1123"/>
      <c r="C292" s="1124"/>
      <c r="D292" s="1124"/>
      <c r="E292" s="1124"/>
      <c r="F292" s="1124"/>
      <c r="G292" s="1124"/>
      <c r="H292" s="1124"/>
      <c r="I292" s="1232"/>
      <c r="J292" s="1123"/>
      <c r="L292" s="1233"/>
      <c r="M292" s="1233"/>
      <c r="N292" s="1233"/>
    </row>
    <row r="293" spans="1:14">
      <c r="A293" s="1231"/>
      <c r="B293" s="1123"/>
      <c r="C293" s="1124"/>
      <c r="D293" s="1124"/>
      <c r="E293" s="1124"/>
      <c r="F293" s="1124"/>
      <c r="G293" s="1124"/>
      <c r="H293" s="1124"/>
      <c r="I293" s="1232"/>
      <c r="J293" s="1123"/>
      <c r="L293" s="1233"/>
      <c r="M293" s="1233"/>
      <c r="N293" s="1233"/>
    </row>
    <row r="294" spans="1:14">
      <c r="A294" s="1231"/>
      <c r="B294" s="1123"/>
      <c r="C294" s="1124"/>
      <c r="D294" s="1124"/>
      <c r="E294" s="1124"/>
      <c r="F294" s="1124"/>
      <c r="G294" s="1124"/>
      <c r="H294" s="1124"/>
      <c r="I294" s="1232"/>
      <c r="J294" s="1123"/>
      <c r="L294" s="1233"/>
      <c r="M294" s="1233"/>
      <c r="N294" s="1233"/>
    </row>
    <row r="295" spans="1:14">
      <c r="A295" s="1231"/>
      <c r="B295" s="1123"/>
      <c r="C295" s="1124"/>
      <c r="D295" s="1124"/>
      <c r="E295" s="1124"/>
      <c r="F295" s="1124"/>
      <c r="G295" s="1124"/>
      <c r="H295" s="1124"/>
      <c r="I295" s="1232"/>
      <c r="J295" s="1123"/>
      <c r="L295" s="1233"/>
      <c r="M295" s="1233"/>
      <c r="N295" s="1233"/>
    </row>
    <row r="296" spans="1:14">
      <c r="A296" s="1231"/>
      <c r="B296" s="1123"/>
      <c r="C296" s="1124"/>
      <c r="D296" s="1124"/>
      <c r="E296" s="1124"/>
      <c r="F296" s="1124"/>
      <c r="G296" s="1124"/>
      <c r="H296" s="1124"/>
      <c r="I296" s="1232"/>
      <c r="J296" s="1123"/>
      <c r="L296" s="1233"/>
      <c r="M296" s="1233"/>
      <c r="N296" s="1233"/>
    </row>
    <row r="297" spans="1:14">
      <c r="A297" s="1231"/>
      <c r="B297" s="1123"/>
      <c r="C297" s="1124"/>
      <c r="D297" s="1124"/>
      <c r="E297" s="1124"/>
      <c r="F297" s="1124"/>
      <c r="G297" s="1124"/>
      <c r="H297" s="1124"/>
      <c r="I297" s="1232"/>
      <c r="J297" s="1123"/>
      <c r="L297" s="1233"/>
      <c r="M297" s="1233"/>
      <c r="N297" s="1233"/>
    </row>
    <row r="298" spans="1:14">
      <c r="A298" s="1231"/>
      <c r="B298" s="1123"/>
      <c r="C298" s="1124"/>
      <c r="D298" s="1124"/>
      <c r="E298" s="1124"/>
      <c r="F298" s="1124"/>
      <c r="G298" s="1124"/>
      <c r="H298" s="1124"/>
      <c r="I298" s="1232"/>
      <c r="J298" s="1123"/>
      <c r="L298" s="1233"/>
      <c r="M298" s="1233"/>
      <c r="N298" s="1233"/>
    </row>
    <row r="299" spans="1:14">
      <c r="A299" s="1231"/>
      <c r="B299" s="1123"/>
      <c r="C299" s="1124"/>
      <c r="D299" s="1124"/>
      <c r="E299" s="1124"/>
      <c r="F299" s="1124"/>
      <c r="G299" s="1124"/>
      <c r="H299" s="1124"/>
      <c r="I299" s="1232"/>
      <c r="J299" s="1123"/>
      <c r="L299" s="1233"/>
      <c r="M299" s="1233"/>
      <c r="N299" s="1233"/>
    </row>
    <row r="300" spans="1:14">
      <c r="A300" s="1231"/>
      <c r="B300" s="1123"/>
      <c r="C300" s="1124"/>
      <c r="D300" s="1124"/>
      <c r="E300" s="1124"/>
      <c r="F300" s="1124"/>
      <c r="G300" s="1124"/>
      <c r="H300" s="1124"/>
      <c r="I300" s="1232"/>
      <c r="J300" s="1123"/>
      <c r="L300" s="1233"/>
      <c r="M300" s="1233"/>
      <c r="N300" s="1233"/>
    </row>
    <row r="301" spans="1:14">
      <c r="A301" s="1231"/>
      <c r="B301" s="1123"/>
      <c r="C301" s="1124"/>
      <c r="D301" s="1124"/>
      <c r="E301" s="1124"/>
      <c r="F301" s="1124"/>
      <c r="G301" s="1124"/>
      <c r="H301" s="1124"/>
      <c r="I301" s="1232"/>
      <c r="J301" s="1123"/>
      <c r="L301" s="1233"/>
      <c r="M301" s="1233"/>
      <c r="N301" s="1233"/>
    </row>
    <row r="302" spans="1:14">
      <c r="A302" s="1231"/>
      <c r="B302" s="1123"/>
      <c r="C302" s="1124"/>
      <c r="D302" s="1124"/>
      <c r="E302" s="1124"/>
      <c r="F302" s="1124"/>
      <c r="G302" s="1124"/>
      <c r="H302" s="1124"/>
      <c r="I302" s="1232"/>
      <c r="J302" s="1123"/>
      <c r="L302" s="1233"/>
      <c r="M302" s="1233"/>
      <c r="N302" s="1233"/>
    </row>
    <row r="303" spans="1:14">
      <c r="A303" s="1231"/>
      <c r="B303" s="1123"/>
      <c r="C303" s="1124"/>
      <c r="D303" s="1124"/>
      <c r="E303" s="1124"/>
      <c r="F303" s="1124"/>
      <c r="G303" s="1124"/>
      <c r="H303" s="1124"/>
      <c r="I303" s="1232"/>
      <c r="J303" s="1123"/>
      <c r="L303" s="1233"/>
      <c r="M303" s="1233"/>
      <c r="N303" s="1233"/>
    </row>
    <row r="304" spans="1:14">
      <c r="A304" s="1231"/>
      <c r="B304" s="1123"/>
      <c r="C304" s="1124"/>
      <c r="D304" s="1124"/>
      <c r="E304" s="1124"/>
      <c r="F304" s="1124"/>
      <c r="G304" s="1124"/>
      <c r="H304" s="1124"/>
      <c r="I304" s="1232"/>
      <c r="J304" s="1123"/>
      <c r="L304" s="1233"/>
      <c r="M304" s="1233"/>
      <c r="N304" s="1233"/>
    </row>
    <row r="305" spans="1:14">
      <c r="A305" s="1231"/>
      <c r="B305" s="1123"/>
      <c r="C305" s="1124"/>
      <c r="D305" s="1124"/>
      <c r="E305" s="1124"/>
      <c r="F305" s="1124"/>
      <c r="G305" s="1124"/>
      <c r="H305" s="1124"/>
      <c r="I305" s="1232"/>
      <c r="J305" s="1123"/>
      <c r="L305" s="1233"/>
      <c r="M305" s="1233"/>
      <c r="N305" s="1233"/>
    </row>
    <row r="306" spans="1:14">
      <c r="A306" s="1231"/>
      <c r="B306" s="1123"/>
      <c r="C306" s="1124"/>
      <c r="D306" s="1124"/>
      <c r="E306" s="1124"/>
      <c r="F306" s="1124"/>
      <c r="G306" s="1124"/>
      <c r="H306" s="1124"/>
      <c r="I306" s="1232"/>
      <c r="J306" s="1123"/>
      <c r="L306" s="1233"/>
      <c r="M306" s="1233"/>
      <c r="N306" s="1233"/>
    </row>
  </sheetData>
  <mergeCells count="1">
    <mergeCell ref="B162:I162"/>
  </mergeCells>
  <phoneticPr fontId="101" type="noConversion"/>
  <conditionalFormatting sqref="K18:K148">
    <cfRule type="cellIs" dxfId="112" priority="2" operator="between">
      <formula>-0.09</formula>
      <formula>0.09</formula>
    </cfRule>
  </conditionalFormatting>
  <conditionalFormatting sqref="K149:K161">
    <cfRule type="cellIs" dxfId="111" priority="1" operator="between">
      <formula>-0.09</formula>
      <formula>0.09</formula>
    </cfRule>
  </conditionalFormatting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80"/>
  <sheetViews>
    <sheetView showGridLines="0" topLeftCell="B1" zoomScaleNormal="100" workbookViewId="0">
      <selection activeCell="M246" sqref="M246"/>
    </sheetView>
  </sheetViews>
  <sheetFormatPr baseColWidth="10" defaultColWidth="11.54296875" defaultRowHeight="14.5"/>
  <cols>
    <col min="1" max="1" width="16.453125" style="176" hidden="1" customWidth="1"/>
    <col min="2" max="2" width="16.81640625" style="176" customWidth="1"/>
    <col min="3" max="8" width="12.54296875" style="188" customWidth="1"/>
    <col min="9" max="9" width="13.54296875" style="189" customWidth="1"/>
    <col min="10" max="11" width="0" style="142" hidden="1" customWidth="1"/>
    <col min="12" max="16384" width="11.54296875" style="143"/>
  </cols>
  <sheetData>
    <row r="1" spans="1:11" s="182" customFormat="1" ht="21.25" customHeight="1">
      <c r="A1" s="133"/>
      <c r="B1" s="179" t="s">
        <v>104</v>
      </c>
      <c r="C1" s="180"/>
      <c r="D1" s="180"/>
      <c r="E1" s="180"/>
      <c r="F1" s="180"/>
      <c r="G1" s="180"/>
      <c r="H1" s="180"/>
      <c r="I1" s="180"/>
      <c r="J1" s="181"/>
      <c r="K1" s="181"/>
    </row>
    <row r="2" spans="1:11" s="182" customFormat="1" ht="16.5" customHeight="1">
      <c r="A2" s="133"/>
      <c r="B2" s="183" t="s">
        <v>81</v>
      </c>
      <c r="C2" s="184"/>
      <c r="D2" s="184"/>
      <c r="E2" s="184"/>
      <c r="F2" s="184"/>
      <c r="G2" s="184"/>
      <c r="H2" s="184"/>
      <c r="I2" s="184"/>
      <c r="J2" s="181"/>
      <c r="K2" s="181"/>
    </row>
    <row r="3" spans="1:11" s="182" customFormat="1" ht="2.15" customHeight="1">
      <c r="A3" s="185"/>
      <c r="B3" s="183"/>
      <c r="C3" s="184"/>
      <c r="D3" s="184"/>
      <c r="E3" s="184"/>
      <c r="F3" s="184"/>
      <c r="G3" s="184"/>
      <c r="H3" s="184"/>
      <c r="I3" s="184"/>
      <c r="J3" s="181"/>
      <c r="K3" s="181"/>
    </row>
    <row r="4" spans="1:11" ht="32.5" customHeight="1">
      <c r="A4" s="140"/>
      <c r="B4" s="140"/>
      <c r="C4" s="141" t="s">
        <v>82</v>
      </c>
      <c r="D4" s="141" t="s">
        <v>83</v>
      </c>
      <c r="E4" s="141" t="s">
        <v>84</v>
      </c>
      <c r="F4" s="141" t="s">
        <v>85</v>
      </c>
      <c r="G4" s="141" t="s">
        <v>86</v>
      </c>
      <c r="H4" s="141" t="s">
        <v>87</v>
      </c>
      <c r="I4" s="141" t="s">
        <v>88</v>
      </c>
    </row>
    <row r="5" spans="1:11" ht="40.75" customHeight="1">
      <c r="A5" s="144"/>
      <c r="B5" s="145" t="s">
        <v>89</v>
      </c>
      <c r="C5" s="146"/>
      <c r="D5" s="146"/>
      <c r="E5" s="146"/>
      <c r="F5" s="146"/>
      <c r="G5" s="146"/>
      <c r="H5" s="146"/>
      <c r="I5" s="146"/>
    </row>
    <row r="6" spans="1:11" s="152" customFormat="1" ht="14.25" customHeight="1">
      <c r="A6" s="147">
        <v>2009</v>
      </c>
      <c r="B6" s="148"/>
      <c r="C6" s="149"/>
      <c r="D6" s="149"/>
      <c r="E6" s="149"/>
      <c r="F6" s="149"/>
      <c r="G6" s="149"/>
      <c r="H6" s="149"/>
      <c r="I6" s="150"/>
      <c r="J6" s="151"/>
      <c r="K6" s="151"/>
    </row>
    <row r="7" spans="1:11" ht="16.5" hidden="1" customHeight="1">
      <c r="A7" s="153">
        <v>39814</v>
      </c>
      <c r="B7" s="28">
        <v>2009</v>
      </c>
      <c r="C7" s="157">
        <v>4610</v>
      </c>
      <c r="D7" s="157">
        <v>4042</v>
      </c>
      <c r="E7" s="157">
        <v>1759</v>
      </c>
      <c r="F7" s="157">
        <v>56</v>
      </c>
      <c r="G7" s="157">
        <v>15</v>
      </c>
      <c r="H7" s="157">
        <v>4</v>
      </c>
      <c r="I7" s="158">
        <v>10486</v>
      </c>
      <c r="J7" s="156">
        <f>SUM(C7:H7)</f>
        <v>10486</v>
      </c>
      <c r="K7" s="156">
        <f>J7-I7</f>
        <v>0</v>
      </c>
    </row>
    <row r="8" spans="1:11" ht="15" hidden="1" customHeight="1">
      <c r="A8" s="153">
        <v>39845</v>
      </c>
      <c r="B8" s="23">
        <v>2009</v>
      </c>
      <c r="C8" s="157">
        <v>4589</v>
      </c>
      <c r="D8" s="157">
        <v>4273</v>
      </c>
      <c r="E8" s="157">
        <v>1939</v>
      </c>
      <c r="F8" s="157">
        <v>53</v>
      </c>
      <c r="G8" s="157">
        <v>13</v>
      </c>
      <c r="H8" s="157">
        <v>4</v>
      </c>
      <c r="I8" s="158">
        <v>10871</v>
      </c>
      <c r="J8" s="156">
        <f t="shared" ref="J8:J70" si="0">SUM(C8:H8)</f>
        <v>10871</v>
      </c>
      <c r="K8" s="156">
        <f t="shared" ref="K8:K71" si="1">J8-I8</f>
        <v>0</v>
      </c>
    </row>
    <row r="9" spans="1:11" ht="17.5" customHeight="1">
      <c r="A9" s="153">
        <v>39873</v>
      </c>
      <c r="B9" s="23">
        <v>2009</v>
      </c>
      <c r="C9" s="157">
        <v>4591</v>
      </c>
      <c r="D9" s="157">
        <v>4333</v>
      </c>
      <c r="E9" s="157">
        <v>2090</v>
      </c>
      <c r="F9" s="157">
        <v>58</v>
      </c>
      <c r="G9" s="157">
        <v>13</v>
      </c>
      <c r="H9" s="157">
        <v>4</v>
      </c>
      <c r="I9" s="158">
        <v>11089</v>
      </c>
      <c r="J9" s="156">
        <f t="shared" si="0"/>
        <v>11089</v>
      </c>
      <c r="K9" s="156">
        <f t="shared" si="1"/>
        <v>0</v>
      </c>
    </row>
    <row r="10" spans="1:11" ht="15" hidden="1" customHeight="1">
      <c r="A10" s="153">
        <v>39904</v>
      </c>
      <c r="B10" s="23">
        <v>2009</v>
      </c>
      <c r="C10" s="157">
        <v>4486</v>
      </c>
      <c r="D10" s="157">
        <v>4212</v>
      </c>
      <c r="E10" s="157">
        <v>2068</v>
      </c>
      <c r="F10" s="157">
        <v>53</v>
      </c>
      <c r="G10" s="157">
        <v>13</v>
      </c>
      <c r="H10" s="157">
        <v>4</v>
      </c>
      <c r="I10" s="158">
        <v>10836</v>
      </c>
      <c r="J10" s="156">
        <f t="shared" si="0"/>
        <v>10836</v>
      </c>
      <c r="K10" s="156">
        <f t="shared" si="1"/>
        <v>0</v>
      </c>
    </row>
    <row r="11" spans="1:11" ht="15" hidden="1" customHeight="1">
      <c r="A11" s="153">
        <v>39934</v>
      </c>
      <c r="B11" s="23">
        <v>2009</v>
      </c>
      <c r="C11" s="157">
        <v>4455</v>
      </c>
      <c r="D11" s="157">
        <v>4225</v>
      </c>
      <c r="E11" s="157">
        <v>2109</v>
      </c>
      <c r="F11" s="157">
        <v>62</v>
      </c>
      <c r="G11" s="157">
        <v>13</v>
      </c>
      <c r="H11" s="157">
        <v>4</v>
      </c>
      <c r="I11" s="158">
        <v>10868</v>
      </c>
      <c r="J11" s="156">
        <f t="shared" si="0"/>
        <v>10868</v>
      </c>
      <c r="K11" s="156">
        <f t="shared" si="1"/>
        <v>0</v>
      </c>
    </row>
    <row r="12" spans="1:11" ht="15" hidden="1" customHeight="1">
      <c r="A12" s="153">
        <v>39965</v>
      </c>
      <c r="B12" s="23">
        <v>2009</v>
      </c>
      <c r="C12" s="157">
        <v>4433</v>
      </c>
      <c r="D12" s="157">
        <v>4308</v>
      </c>
      <c r="E12" s="157">
        <v>2159</v>
      </c>
      <c r="F12" s="157">
        <v>56</v>
      </c>
      <c r="G12" s="157">
        <v>15</v>
      </c>
      <c r="H12" s="157">
        <v>4</v>
      </c>
      <c r="I12" s="158">
        <v>10975</v>
      </c>
      <c r="J12" s="156">
        <f t="shared" si="0"/>
        <v>10975</v>
      </c>
      <c r="K12" s="156">
        <f t="shared" si="1"/>
        <v>0</v>
      </c>
    </row>
    <row r="13" spans="1:11" ht="15" hidden="1" customHeight="1">
      <c r="A13" s="153">
        <v>39995</v>
      </c>
      <c r="B13" s="23">
        <v>2009</v>
      </c>
      <c r="C13" s="157">
        <v>4532</v>
      </c>
      <c r="D13" s="157">
        <v>4575</v>
      </c>
      <c r="E13" s="157">
        <v>2158</v>
      </c>
      <c r="F13" s="157">
        <v>64</v>
      </c>
      <c r="G13" s="157">
        <v>15</v>
      </c>
      <c r="H13" s="157">
        <v>4</v>
      </c>
      <c r="I13" s="158">
        <v>11348</v>
      </c>
      <c r="J13" s="156">
        <f t="shared" si="0"/>
        <v>11348</v>
      </c>
      <c r="K13" s="156">
        <f t="shared" si="1"/>
        <v>0</v>
      </c>
    </row>
    <row r="14" spans="1:11" ht="15" hidden="1" customHeight="1">
      <c r="A14" s="153">
        <v>40026</v>
      </c>
      <c r="B14" s="23">
        <v>2009</v>
      </c>
      <c r="C14" s="157">
        <v>4555</v>
      </c>
      <c r="D14" s="157">
        <v>4544</v>
      </c>
      <c r="E14" s="157">
        <v>2155</v>
      </c>
      <c r="F14" s="157">
        <v>59</v>
      </c>
      <c r="G14" s="157">
        <v>15</v>
      </c>
      <c r="H14" s="157">
        <v>4</v>
      </c>
      <c r="I14" s="158">
        <v>11332</v>
      </c>
      <c r="J14" s="156">
        <f t="shared" si="0"/>
        <v>11332</v>
      </c>
      <c r="K14" s="156">
        <f t="shared" si="1"/>
        <v>0</v>
      </c>
    </row>
    <row r="15" spans="1:11" ht="15" hidden="1" customHeight="1">
      <c r="A15" s="153">
        <v>40057</v>
      </c>
      <c r="B15" s="28">
        <v>2009</v>
      </c>
      <c r="C15" s="157">
        <v>4535</v>
      </c>
      <c r="D15" s="157">
        <v>4340</v>
      </c>
      <c r="E15" s="157">
        <v>2053</v>
      </c>
      <c r="F15" s="157">
        <v>52</v>
      </c>
      <c r="G15" s="157">
        <v>15</v>
      </c>
      <c r="H15" s="157">
        <v>4</v>
      </c>
      <c r="I15" s="158">
        <v>10999</v>
      </c>
      <c r="J15" s="156">
        <f t="shared" si="0"/>
        <v>10999</v>
      </c>
      <c r="K15" s="156">
        <f t="shared" si="1"/>
        <v>0</v>
      </c>
    </row>
    <row r="16" spans="1:11" ht="15" hidden="1" customHeight="1">
      <c r="A16" s="153">
        <v>40087</v>
      </c>
      <c r="B16" s="23">
        <v>2009</v>
      </c>
      <c r="C16" s="157">
        <v>4708</v>
      </c>
      <c r="D16" s="157">
        <v>4263</v>
      </c>
      <c r="E16" s="157">
        <v>2019</v>
      </c>
      <c r="F16" s="157">
        <v>50</v>
      </c>
      <c r="G16" s="157">
        <v>14</v>
      </c>
      <c r="H16" s="157">
        <v>4</v>
      </c>
      <c r="I16" s="158">
        <v>11058</v>
      </c>
      <c r="J16" s="156">
        <f t="shared" si="0"/>
        <v>11058</v>
      </c>
      <c r="K16" s="156">
        <f t="shared" si="1"/>
        <v>0</v>
      </c>
    </row>
    <row r="17" spans="1:11" ht="15" hidden="1" customHeight="1">
      <c r="A17" s="153">
        <v>40118</v>
      </c>
      <c r="B17" s="23">
        <v>2009</v>
      </c>
      <c r="C17" s="157">
        <v>4673</v>
      </c>
      <c r="D17" s="157">
        <v>4347</v>
      </c>
      <c r="E17" s="157">
        <v>1842</v>
      </c>
      <c r="F17" s="157">
        <v>50</v>
      </c>
      <c r="G17" s="157">
        <v>12</v>
      </c>
      <c r="H17" s="157">
        <v>4</v>
      </c>
      <c r="I17" s="158">
        <v>10928</v>
      </c>
      <c r="J17" s="156">
        <f t="shared" si="0"/>
        <v>10928</v>
      </c>
      <c r="K17" s="156">
        <f t="shared" si="1"/>
        <v>0</v>
      </c>
    </row>
    <row r="18" spans="1:11" ht="15" hidden="1" customHeight="1">
      <c r="A18" s="153">
        <v>40148</v>
      </c>
      <c r="B18" s="23">
        <v>2009</v>
      </c>
      <c r="C18" s="157">
        <v>4640</v>
      </c>
      <c r="D18" s="157">
        <v>4307</v>
      </c>
      <c r="E18" s="157">
        <v>1643</v>
      </c>
      <c r="F18" s="157">
        <v>47</v>
      </c>
      <c r="G18" s="157">
        <v>15</v>
      </c>
      <c r="H18" s="157">
        <v>4</v>
      </c>
      <c r="I18" s="158">
        <v>10656</v>
      </c>
      <c r="J18" s="156">
        <f t="shared" si="0"/>
        <v>10656</v>
      </c>
      <c r="K18" s="156">
        <f t="shared" si="1"/>
        <v>0</v>
      </c>
    </row>
    <row r="19" spans="1:11" s="152" customFormat="1" ht="15" hidden="1" customHeight="1">
      <c r="A19" s="147">
        <v>2010</v>
      </c>
      <c r="B19" s="23">
        <v>2010</v>
      </c>
      <c r="C19" s="159"/>
      <c r="D19" s="159"/>
      <c r="E19" s="159"/>
      <c r="F19" s="159"/>
      <c r="G19" s="159"/>
      <c r="H19" s="159"/>
      <c r="I19" s="160"/>
      <c r="J19" s="151"/>
      <c r="K19" s="156">
        <f t="shared" si="1"/>
        <v>0</v>
      </c>
    </row>
    <row r="20" spans="1:11" ht="15" hidden="1" customHeight="1">
      <c r="A20" s="153">
        <v>40179</v>
      </c>
      <c r="B20" s="23">
        <v>2010</v>
      </c>
      <c r="C20" s="157">
        <v>4562</v>
      </c>
      <c r="D20" s="157">
        <v>4276</v>
      </c>
      <c r="E20" s="157">
        <v>1688</v>
      </c>
      <c r="F20" s="157">
        <v>47</v>
      </c>
      <c r="G20" s="157">
        <v>12</v>
      </c>
      <c r="H20" s="157">
        <v>4</v>
      </c>
      <c r="I20" s="158">
        <v>10589</v>
      </c>
      <c r="J20" s="156">
        <f t="shared" si="0"/>
        <v>10589</v>
      </c>
      <c r="K20" s="156">
        <f t="shared" si="1"/>
        <v>0</v>
      </c>
    </row>
    <row r="21" spans="1:11" ht="15" hidden="1" customHeight="1">
      <c r="A21" s="153">
        <v>40210</v>
      </c>
      <c r="B21" s="23">
        <v>2010</v>
      </c>
      <c r="C21" s="157">
        <v>4572</v>
      </c>
      <c r="D21" s="157">
        <v>4205</v>
      </c>
      <c r="E21" s="157">
        <v>1905</v>
      </c>
      <c r="F21" s="157">
        <v>47</v>
      </c>
      <c r="G21" s="157">
        <v>14</v>
      </c>
      <c r="H21" s="157">
        <v>4</v>
      </c>
      <c r="I21" s="158">
        <v>10747</v>
      </c>
      <c r="J21" s="156">
        <f t="shared" si="0"/>
        <v>10747</v>
      </c>
      <c r="K21" s="156">
        <f t="shared" si="1"/>
        <v>0</v>
      </c>
    </row>
    <row r="22" spans="1:11" ht="15" customHeight="1">
      <c r="A22" s="153">
        <v>40238</v>
      </c>
      <c r="B22" s="23">
        <v>2010</v>
      </c>
      <c r="C22" s="157">
        <v>4508</v>
      </c>
      <c r="D22" s="157">
        <v>4350</v>
      </c>
      <c r="E22" s="157">
        <v>1955</v>
      </c>
      <c r="F22" s="157">
        <v>48</v>
      </c>
      <c r="G22" s="157">
        <v>12</v>
      </c>
      <c r="H22" s="157">
        <v>4</v>
      </c>
      <c r="I22" s="158">
        <v>10877</v>
      </c>
      <c r="J22" s="156">
        <f t="shared" si="0"/>
        <v>10877</v>
      </c>
      <c r="K22" s="156">
        <f t="shared" si="1"/>
        <v>0</v>
      </c>
    </row>
    <row r="23" spans="1:11" ht="15" hidden="1" customHeight="1">
      <c r="A23" s="153">
        <v>40269</v>
      </c>
      <c r="B23" s="23">
        <v>2010</v>
      </c>
      <c r="C23" s="157">
        <v>4497</v>
      </c>
      <c r="D23" s="157">
        <v>4377</v>
      </c>
      <c r="E23" s="157">
        <v>2028</v>
      </c>
      <c r="F23" s="157">
        <v>50</v>
      </c>
      <c r="G23" s="157">
        <v>13</v>
      </c>
      <c r="H23" s="157">
        <v>4</v>
      </c>
      <c r="I23" s="158">
        <v>10969</v>
      </c>
      <c r="J23" s="156">
        <f t="shared" si="0"/>
        <v>10969</v>
      </c>
      <c r="K23" s="156">
        <f t="shared" si="1"/>
        <v>0</v>
      </c>
    </row>
    <row r="24" spans="1:11" ht="15" hidden="1" customHeight="1">
      <c r="A24" s="153">
        <v>40299</v>
      </c>
      <c r="B24" s="23">
        <v>2010</v>
      </c>
      <c r="C24" s="157">
        <v>4423</v>
      </c>
      <c r="D24" s="157">
        <v>4178</v>
      </c>
      <c r="E24" s="157">
        <v>2038</v>
      </c>
      <c r="F24" s="157">
        <v>50</v>
      </c>
      <c r="G24" s="157">
        <v>13</v>
      </c>
      <c r="H24" s="157">
        <v>4</v>
      </c>
      <c r="I24" s="158">
        <v>10706</v>
      </c>
      <c r="J24" s="156">
        <f t="shared" si="0"/>
        <v>10706</v>
      </c>
      <c r="K24" s="156">
        <f t="shared" si="1"/>
        <v>0</v>
      </c>
    </row>
    <row r="25" spans="1:11" ht="15" hidden="1" customHeight="1">
      <c r="A25" s="153">
        <v>40330</v>
      </c>
      <c r="B25" s="23">
        <v>2010</v>
      </c>
      <c r="C25" s="157">
        <v>4347</v>
      </c>
      <c r="D25" s="157">
        <v>4221</v>
      </c>
      <c r="E25" s="157">
        <v>2058</v>
      </c>
      <c r="F25" s="157">
        <v>56</v>
      </c>
      <c r="G25" s="157">
        <v>13</v>
      </c>
      <c r="H25" s="157">
        <v>4</v>
      </c>
      <c r="I25" s="158">
        <v>10699</v>
      </c>
      <c r="J25" s="156">
        <f t="shared" si="0"/>
        <v>10699</v>
      </c>
      <c r="K25" s="156">
        <f t="shared" si="1"/>
        <v>0</v>
      </c>
    </row>
    <row r="26" spans="1:11" ht="15" hidden="1" customHeight="1">
      <c r="A26" s="153">
        <v>40360</v>
      </c>
      <c r="B26" s="23">
        <v>2010</v>
      </c>
      <c r="C26" s="157">
        <v>4500</v>
      </c>
      <c r="D26" s="157">
        <v>4508</v>
      </c>
      <c r="E26" s="157">
        <v>2096</v>
      </c>
      <c r="F26" s="157">
        <v>58</v>
      </c>
      <c r="G26" s="157">
        <v>14</v>
      </c>
      <c r="H26" s="157">
        <v>4</v>
      </c>
      <c r="I26" s="158">
        <v>11180</v>
      </c>
      <c r="J26" s="156">
        <f t="shared" si="0"/>
        <v>11180</v>
      </c>
      <c r="K26" s="156">
        <f t="shared" si="1"/>
        <v>0</v>
      </c>
    </row>
    <row r="27" spans="1:11" ht="15" hidden="1" customHeight="1">
      <c r="A27" s="153">
        <v>40391</v>
      </c>
      <c r="B27" s="23">
        <v>2010</v>
      </c>
      <c r="C27" s="157">
        <v>4473</v>
      </c>
      <c r="D27" s="157">
        <v>4449</v>
      </c>
      <c r="E27" s="157">
        <v>2045</v>
      </c>
      <c r="F27" s="157">
        <v>51</v>
      </c>
      <c r="G27" s="157">
        <v>15</v>
      </c>
      <c r="H27" s="157">
        <v>3</v>
      </c>
      <c r="I27" s="158">
        <v>11036</v>
      </c>
      <c r="J27" s="156">
        <f t="shared" si="0"/>
        <v>11036</v>
      </c>
      <c r="K27" s="156">
        <f t="shared" si="1"/>
        <v>0</v>
      </c>
    </row>
    <row r="28" spans="1:11" ht="15" hidden="1" customHeight="1">
      <c r="A28" s="153">
        <v>40422</v>
      </c>
      <c r="B28" s="23">
        <v>2010</v>
      </c>
      <c r="C28" s="157">
        <v>4505</v>
      </c>
      <c r="D28" s="157">
        <v>4232</v>
      </c>
      <c r="E28" s="157">
        <v>2001</v>
      </c>
      <c r="F28" s="157">
        <v>45</v>
      </c>
      <c r="G28" s="157">
        <v>16</v>
      </c>
      <c r="H28" s="157">
        <v>3</v>
      </c>
      <c r="I28" s="158">
        <v>10802</v>
      </c>
      <c r="J28" s="156">
        <f t="shared" si="0"/>
        <v>10802</v>
      </c>
      <c r="K28" s="156">
        <f t="shared" si="1"/>
        <v>0</v>
      </c>
    </row>
    <row r="29" spans="1:11" ht="15" hidden="1" customHeight="1">
      <c r="A29" s="153">
        <v>40452</v>
      </c>
      <c r="B29" s="23">
        <v>2010</v>
      </c>
      <c r="C29" s="157">
        <v>4593</v>
      </c>
      <c r="D29" s="157">
        <v>4197</v>
      </c>
      <c r="E29" s="157">
        <v>1954</v>
      </c>
      <c r="F29" s="157">
        <v>41</v>
      </c>
      <c r="G29" s="157">
        <v>14</v>
      </c>
      <c r="H29" s="157">
        <v>3</v>
      </c>
      <c r="I29" s="158">
        <v>10802</v>
      </c>
      <c r="J29" s="156">
        <f t="shared" si="0"/>
        <v>10802</v>
      </c>
      <c r="K29" s="156">
        <f t="shared" si="1"/>
        <v>0</v>
      </c>
    </row>
    <row r="30" spans="1:11" ht="15" hidden="1" customHeight="1">
      <c r="A30" s="153">
        <v>40483</v>
      </c>
      <c r="B30" s="23">
        <v>2010</v>
      </c>
      <c r="C30" s="157">
        <v>4624</v>
      </c>
      <c r="D30" s="157">
        <v>4176</v>
      </c>
      <c r="E30" s="157">
        <v>1785</v>
      </c>
      <c r="F30" s="157">
        <v>44</v>
      </c>
      <c r="G30" s="157">
        <v>14</v>
      </c>
      <c r="H30" s="157">
        <v>3</v>
      </c>
      <c r="I30" s="158">
        <v>10646</v>
      </c>
      <c r="J30" s="156">
        <f t="shared" si="0"/>
        <v>10646</v>
      </c>
      <c r="K30" s="156">
        <f t="shared" si="1"/>
        <v>0</v>
      </c>
    </row>
    <row r="31" spans="1:11" ht="15" hidden="1" customHeight="1">
      <c r="A31" s="153">
        <v>40513</v>
      </c>
      <c r="B31" s="23">
        <v>2010</v>
      </c>
      <c r="C31" s="157">
        <v>4595</v>
      </c>
      <c r="D31" s="157">
        <v>4137</v>
      </c>
      <c r="E31" s="157">
        <v>1546</v>
      </c>
      <c r="F31" s="157">
        <v>49</v>
      </c>
      <c r="G31" s="157">
        <v>13</v>
      </c>
      <c r="H31" s="157">
        <v>3</v>
      </c>
      <c r="I31" s="158">
        <v>10343</v>
      </c>
      <c r="J31" s="156">
        <f t="shared" si="0"/>
        <v>10343</v>
      </c>
      <c r="K31" s="156">
        <f t="shared" si="1"/>
        <v>0</v>
      </c>
    </row>
    <row r="32" spans="1:11" s="152" customFormat="1" ht="15" hidden="1" customHeight="1">
      <c r="A32" s="147">
        <v>2011</v>
      </c>
      <c r="B32" s="23">
        <v>2011</v>
      </c>
      <c r="C32" s="159"/>
      <c r="D32" s="159"/>
      <c r="E32" s="159"/>
      <c r="F32" s="159"/>
      <c r="G32" s="159"/>
      <c r="H32" s="159"/>
      <c r="I32" s="160"/>
      <c r="J32" s="151"/>
      <c r="K32" s="156">
        <f t="shared" si="1"/>
        <v>0</v>
      </c>
    </row>
    <row r="33" spans="1:11" ht="15" hidden="1" customHeight="1">
      <c r="A33" s="153">
        <v>40544</v>
      </c>
      <c r="B33" s="23">
        <v>2011</v>
      </c>
      <c r="C33" s="157">
        <v>4504</v>
      </c>
      <c r="D33" s="157">
        <v>3942</v>
      </c>
      <c r="E33" s="157">
        <v>1634</v>
      </c>
      <c r="F33" s="157">
        <v>47</v>
      </c>
      <c r="G33" s="157">
        <v>12</v>
      </c>
      <c r="H33" s="157">
        <v>3</v>
      </c>
      <c r="I33" s="158">
        <v>10142</v>
      </c>
      <c r="J33" s="156">
        <f t="shared" ref="J33:J57" si="2">SUM(C33:H33)</f>
        <v>10142</v>
      </c>
      <c r="K33" s="156">
        <f t="shared" si="1"/>
        <v>0</v>
      </c>
    </row>
    <row r="34" spans="1:11" ht="15" hidden="1" customHeight="1">
      <c r="A34" s="153">
        <v>40575</v>
      </c>
      <c r="B34" s="23">
        <v>2011</v>
      </c>
      <c r="C34" s="157">
        <v>4468</v>
      </c>
      <c r="D34" s="157">
        <v>4050</v>
      </c>
      <c r="E34" s="157">
        <v>1863</v>
      </c>
      <c r="F34" s="157">
        <v>49</v>
      </c>
      <c r="G34" s="157">
        <v>11</v>
      </c>
      <c r="H34" s="157">
        <v>4</v>
      </c>
      <c r="I34" s="158">
        <v>10445</v>
      </c>
      <c r="J34" s="156">
        <f t="shared" si="2"/>
        <v>10445</v>
      </c>
      <c r="K34" s="156">
        <f t="shared" si="1"/>
        <v>0</v>
      </c>
    </row>
    <row r="35" spans="1:11" ht="15" customHeight="1">
      <c r="A35" s="153">
        <v>40603</v>
      </c>
      <c r="B35" s="23">
        <v>2011</v>
      </c>
      <c r="C35" s="157">
        <v>4419</v>
      </c>
      <c r="D35" s="157">
        <v>4139</v>
      </c>
      <c r="E35" s="157">
        <v>1889</v>
      </c>
      <c r="F35" s="157">
        <v>47</v>
      </c>
      <c r="G35" s="157">
        <v>11</v>
      </c>
      <c r="H35" s="157">
        <v>4</v>
      </c>
      <c r="I35" s="158">
        <v>10509</v>
      </c>
      <c r="J35" s="156">
        <f t="shared" si="2"/>
        <v>10509</v>
      </c>
      <c r="K35" s="156">
        <f t="shared" si="1"/>
        <v>0</v>
      </c>
    </row>
    <row r="36" spans="1:11" ht="15" hidden="1" customHeight="1">
      <c r="A36" s="153">
        <v>40634</v>
      </c>
      <c r="B36" s="23">
        <v>2011</v>
      </c>
      <c r="C36" s="157">
        <v>4396</v>
      </c>
      <c r="D36" s="157">
        <v>4228</v>
      </c>
      <c r="E36" s="157">
        <v>1923</v>
      </c>
      <c r="F36" s="157">
        <v>47</v>
      </c>
      <c r="G36" s="157">
        <v>14</v>
      </c>
      <c r="H36" s="157">
        <v>4</v>
      </c>
      <c r="I36" s="158">
        <v>10612</v>
      </c>
      <c r="J36" s="156">
        <f t="shared" si="2"/>
        <v>10612</v>
      </c>
      <c r="K36" s="156">
        <f t="shared" si="1"/>
        <v>0</v>
      </c>
    </row>
    <row r="37" spans="1:11" ht="15" hidden="1" customHeight="1">
      <c r="A37" s="153">
        <v>40664</v>
      </c>
      <c r="B37" s="23">
        <v>2011</v>
      </c>
      <c r="C37" s="157">
        <v>4339</v>
      </c>
      <c r="D37" s="157">
        <v>4140</v>
      </c>
      <c r="E37" s="157">
        <v>1952</v>
      </c>
      <c r="F37" s="157">
        <v>46</v>
      </c>
      <c r="G37" s="157">
        <v>13</v>
      </c>
      <c r="H37" s="157">
        <v>3</v>
      </c>
      <c r="I37" s="158">
        <v>10493</v>
      </c>
      <c r="J37" s="156">
        <f t="shared" si="2"/>
        <v>10493</v>
      </c>
      <c r="K37" s="156">
        <f t="shared" si="1"/>
        <v>0</v>
      </c>
    </row>
    <row r="38" spans="1:11" ht="15" hidden="1" customHeight="1">
      <c r="A38" s="153">
        <v>40695</v>
      </c>
      <c r="B38" s="23">
        <v>2011</v>
      </c>
      <c r="C38" s="157">
        <v>4423</v>
      </c>
      <c r="D38" s="157">
        <v>4244</v>
      </c>
      <c r="E38" s="157">
        <v>2027</v>
      </c>
      <c r="F38" s="157">
        <v>50</v>
      </c>
      <c r="G38" s="157">
        <v>12</v>
      </c>
      <c r="H38" s="157">
        <v>2</v>
      </c>
      <c r="I38" s="158">
        <v>10758</v>
      </c>
      <c r="J38" s="156">
        <f t="shared" si="2"/>
        <v>10758</v>
      </c>
      <c r="K38" s="156">
        <f t="shared" si="1"/>
        <v>0</v>
      </c>
    </row>
    <row r="39" spans="1:11" ht="15" hidden="1" customHeight="1">
      <c r="A39" s="153">
        <v>40725</v>
      </c>
      <c r="B39" s="23">
        <v>2011</v>
      </c>
      <c r="C39" s="157">
        <v>4493</v>
      </c>
      <c r="D39" s="157">
        <v>4482</v>
      </c>
      <c r="E39" s="157">
        <v>2061</v>
      </c>
      <c r="F39" s="157">
        <v>53</v>
      </c>
      <c r="G39" s="157">
        <v>14</v>
      </c>
      <c r="H39" s="157">
        <v>3</v>
      </c>
      <c r="I39" s="158">
        <v>11106</v>
      </c>
      <c r="J39" s="156">
        <f t="shared" si="2"/>
        <v>11106</v>
      </c>
      <c r="K39" s="156">
        <f t="shared" si="1"/>
        <v>0</v>
      </c>
    </row>
    <row r="40" spans="1:11" ht="15" hidden="1" customHeight="1">
      <c r="A40" s="153">
        <v>40756</v>
      </c>
      <c r="B40" s="23">
        <v>2011</v>
      </c>
      <c r="C40" s="157">
        <v>4478</v>
      </c>
      <c r="D40" s="157">
        <v>4340</v>
      </c>
      <c r="E40" s="157">
        <v>2037</v>
      </c>
      <c r="F40" s="157">
        <v>46</v>
      </c>
      <c r="G40" s="157">
        <v>15</v>
      </c>
      <c r="H40" s="157">
        <v>3</v>
      </c>
      <c r="I40" s="158">
        <v>10919</v>
      </c>
      <c r="J40" s="156">
        <f t="shared" si="2"/>
        <v>10919</v>
      </c>
      <c r="K40" s="156">
        <f t="shared" si="1"/>
        <v>0</v>
      </c>
    </row>
    <row r="41" spans="1:11" ht="15" hidden="1" customHeight="1">
      <c r="A41" s="153">
        <v>40787</v>
      </c>
      <c r="B41" s="23">
        <v>2011</v>
      </c>
      <c r="C41" s="157">
        <v>4425</v>
      </c>
      <c r="D41" s="157">
        <v>4195</v>
      </c>
      <c r="E41" s="157">
        <v>1968</v>
      </c>
      <c r="F41" s="157">
        <v>37</v>
      </c>
      <c r="G41" s="157">
        <v>15</v>
      </c>
      <c r="H41" s="157">
        <v>2</v>
      </c>
      <c r="I41" s="158">
        <v>10642</v>
      </c>
      <c r="J41" s="156">
        <f t="shared" si="2"/>
        <v>10642</v>
      </c>
      <c r="K41" s="156">
        <f t="shared" si="1"/>
        <v>0</v>
      </c>
    </row>
    <row r="42" spans="1:11" ht="15" hidden="1" customHeight="1">
      <c r="A42" s="153">
        <v>40817</v>
      </c>
      <c r="B42" s="23">
        <v>2011</v>
      </c>
      <c r="C42" s="157">
        <v>4542</v>
      </c>
      <c r="D42" s="157">
        <v>4052</v>
      </c>
      <c r="E42" s="157">
        <v>1916</v>
      </c>
      <c r="F42" s="157">
        <v>38</v>
      </c>
      <c r="G42" s="157">
        <v>14</v>
      </c>
      <c r="H42" s="157">
        <v>3</v>
      </c>
      <c r="I42" s="158">
        <v>10565</v>
      </c>
      <c r="J42" s="156">
        <f t="shared" si="2"/>
        <v>10565</v>
      </c>
      <c r="K42" s="156">
        <f t="shared" si="1"/>
        <v>0</v>
      </c>
    </row>
    <row r="43" spans="1:11" ht="15" hidden="1" customHeight="1">
      <c r="A43" s="153">
        <v>40848</v>
      </c>
      <c r="B43" s="23">
        <v>2011</v>
      </c>
      <c r="C43" s="157">
        <v>4585</v>
      </c>
      <c r="D43" s="157">
        <v>4139</v>
      </c>
      <c r="E43" s="157">
        <v>1764</v>
      </c>
      <c r="F43" s="157">
        <v>42</v>
      </c>
      <c r="G43" s="157">
        <v>13</v>
      </c>
      <c r="H43" s="157">
        <v>3</v>
      </c>
      <c r="I43" s="158">
        <v>10546</v>
      </c>
      <c r="J43" s="156">
        <f t="shared" si="2"/>
        <v>10546</v>
      </c>
      <c r="K43" s="156">
        <f t="shared" si="1"/>
        <v>0</v>
      </c>
    </row>
    <row r="44" spans="1:11" ht="15" hidden="1" customHeight="1">
      <c r="A44" s="153">
        <v>40878</v>
      </c>
      <c r="B44" s="23">
        <v>2011</v>
      </c>
      <c r="C44" s="157">
        <v>4615</v>
      </c>
      <c r="D44" s="157">
        <v>4087</v>
      </c>
      <c r="E44" s="157">
        <v>1536</v>
      </c>
      <c r="F44" s="157">
        <v>42</v>
      </c>
      <c r="G44" s="157">
        <v>14</v>
      </c>
      <c r="H44" s="157">
        <v>3</v>
      </c>
      <c r="I44" s="158">
        <v>10297</v>
      </c>
      <c r="J44" s="156">
        <f t="shared" si="2"/>
        <v>10297</v>
      </c>
      <c r="K44" s="156">
        <f t="shared" si="1"/>
        <v>0</v>
      </c>
    </row>
    <row r="45" spans="1:11" s="152" customFormat="1" ht="15" hidden="1" customHeight="1">
      <c r="A45" s="147">
        <v>2012</v>
      </c>
      <c r="B45" s="23">
        <v>2012</v>
      </c>
      <c r="C45" s="159"/>
      <c r="D45" s="159"/>
      <c r="E45" s="159"/>
      <c r="F45" s="159"/>
      <c r="G45" s="159"/>
      <c r="H45" s="159"/>
      <c r="I45" s="160"/>
      <c r="J45" s="156">
        <f t="shared" si="2"/>
        <v>0</v>
      </c>
      <c r="K45" s="156">
        <f t="shared" si="1"/>
        <v>0</v>
      </c>
    </row>
    <row r="46" spans="1:11" ht="15" hidden="1" customHeight="1">
      <c r="A46" s="153">
        <v>40909</v>
      </c>
      <c r="B46" s="23">
        <v>2012</v>
      </c>
      <c r="C46" s="157">
        <v>4438</v>
      </c>
      <c r="D46" s="157">
        <v>3953</v>
      </c>
      <c r="E46" s="157">
        <v>1662</v>
      </c>
      <c r="F46" s="157">
        <v>38</v>
      </c>
      <c r="G46" s="157">
        <v>13</v>
      </c>
      <c r="H46" s="157">
        <v>3</v>
      </c>
      <c r="I46" s="158">
        <v>10107</v>
      </c>
      <c r="J46" s="156">
        <f t="shared" si="2"/>
        <v>10107</v>
      </c>
      <c r="K46" s="156">
        <f t="shared" si="1"/>
        <v>0</v>
      </c>
    </row>
    <row r="47" spans="1:11" ht="15" hidden="1" customHeight="1">
      <c r="A47" s="153">
        <v>40940</v>
      </c>
      <c r="B47" s="23">
        <v>2012</v>
      </c>
      <c r="C47" s="157">
        <v>4405</v>
      </c>
      <c r="D47" s="157">
        <v>4100</v>
      </c>
      <c r="E47" s="157">
        <v>1872</v>
      </c>
      <c r="F47" s="157">
        <v>44</v>
      </c>
      <c r="G47" s="157">
        <v>11</v>
      </c>
      <c r="H47" s="157">
        <v>3</v>
      </c>
      <c r="I47" s="158">
        <v>10435</v>
      </c>
      <c r="J47" s="156">
        <f t="shared" si="2"/>
        <v>10435</v>
      </c>
      <c r="K47" s="156">
        <f t="shared" si="1"/>
        <v>0</v>
      </c>
    </row>
    <row r="48" spans="1:11" ht="15" customHeight="1">
      <c r="A48" s="153">
        <v>40969</v>
      </c>
      <c r="B48" s="23">
        <v>2012</v>
      </c>
      <c r="C48" s="157">
        <v>4425</v>
      </c>
      <c r="D48" s="157">
        <v>4049</v>
      </c>
      <c r="E48" s="157">
        <v>1894</v>
      </c>
      <c r="F48" s="157">
        <v>46</v>
      </c>
      <c r="G48" s="157">
        <v>14</v>
      </c>
      <c r="H48" s="157">
        <v>3</v>
      </c>
      <c r="I48" s="158">
        <v>10431</v>
      </c>
      <c r="J48" s="156">
        <f t="shared" si="2"/>
        <v>10431</v>
      </c>
      <c r="K48" s="156">
        <f t="shared" si="1"/>
        <v>0</v>
      </c>
    </row>
    <row r="49" spans="1:11" ht="15" hidden="1" customHeight="1">
      <c r="A49" s="153">
        <v>41000</v>
      </c>
      <c r="B49" s="23">
        <v>2012</v>
      </c>
      <c r="C49" s="157">
        <v>4323</v>
      </c>
      <c r="D49" s="157">
        <v>4091</v>
      </c>
      <c r="E49" s="157">
        <v>1930</v>
      </c>
      <c r="F49" s="157">
        <v>42</v>
      </c>
      <c r="G49" s="157">
        <v>17</v>
      </c>
      <c r="H49" s="157">
        <v>1</v>
      </c>
      <c r="I49" s="158">
        <v>10404</v>
      </c>
      <c r="J49" s="156">
        <f t="shared" si="2"/>
        <v>10404</v>
      </c>
      <c r="K49" s="156">
        <f t="shared" si="1"/>
        <v>0</v>
      </c>
    </row>
    <row r="50" spans="1:11" ht="15" hidden="1" customHeight="1">
      <c r="A50" s="153">
        <v>41030</v>
      </c>
      <c r="B50" s="23">
        <v>2012</v>
      </c>
      <c r="C50" s="157">
        <v>4342</v>
      </c>
      <c r="D50" s="157">
        <v>4072</v>
      </c>
      <c r="E50" s="157">
        <v>1974</v>
      </c>
      <c r="F50" s="157">
        <v>46</v>
      </c>
      <c r="G50" s="157">
        <v>14</v>
      </c>
      <c r="H50" s="157">
        <v>3</v>
      </c>
      <c r="I50" s="158">
        <v>10451</v>
      </c>
      <c r="J50" s="156">
        <f t="shared" si="2"/>
        <v>10451</v>
      </c>
      <c r="K50" s="156">
        <f t="shared" si="1"/>
        <v>0</v>
      </c>
    </row>
    <row r="51" spans="1:11" ht="15" hidden="1" customHeight="1">
      <c r="A51" s="153">
        <v>41061</v>
      </c>
      <c r="B51" s="23">
        <v>2012</v>
      </c>
      <c r="C51" s="157">
        <v>4401</v>
      </c>
      <c r="D51" s="157">
        <v>4205</v>
      </c>
      <c r="E51" s="157">
        <v>2024</v>
      </c>
      <c r="F51" s="157">
        <v>43</v>
      </c>
      <c r="G51" s="157">
        <v>18</v>
      </c>
      <c r="H51" s="157">
        <v>3</v>
      </c>
      <c r="I51" s="158">
        <v>10694</v>
      </c>
      <c r="J51" s="156">
        <f t="shared" si="2"/>
        <v>10694</v>
      </c>
      <c r="K51" s="156">
        <f t="shared" si="1"/>
        <v>0</v>
      </c>
    </row>
    <row r="52" spans="1:11" ht="15" hidden="1" customHeight="1">
      <c r="A52" s="153">
        <v>41091</v>
      </c>
      <c r="B52" s="23">
        <v>2012</v>
      </c>
      <c r="C52" s="157">
        <v>4464</v>
      </c>
      <c r="D52" s="157">
        <v>4359</v>
      </c>
      <c r="E52" s="157">
        <v>2026</v>
      </c>
      <c r="F52" s="157">
        <v>47</v>
      </c>
      <c r="G52" s="157">
        <v>17</v>
      </c>
      <c r="H52" s="157">
        <v>3</v>
      </c>
      <c r="I52" s="158">
        <v>10916</v>
      </c>
      <c r="J52" s="156">
        <f t="shared" si="2"/>
        <v>10916</v>
      </c>
      <c r="K52" s="156">
        <f t="shared" si="1"/>
        <v>0</v>
      </c>
    </row>
    <row r="53" spans="1:11" ht="15" hidden="1" customHeight="1">
      <c r="A53" s="153">
        <v>41122</v>
      </c>
      <c r="B53" s="23">
        <v>2012</v>
      </c>
      <c r="C53" s="157">
        <v>4500</v>
      </c>
      <c r="D53" s="157">
        <v>4283</v>
      </c>
      <c r="E53" s="157">
        <v>2030</v>
      </c>
      <c r="F53" s="157">
        <v>37</v>
      </c>
      <c r="G53" s="157">
        <v>17</v>
      </c>
      <c r="H53" s="157">
        <v>3</v>
      </c>
      <c r="I53" s="158">
        <v>10870</v>
      </c>
      <c r="J53" s="156">
        <f t="shared" si="2"/>
        <v>10870</v>
      </c>
      <c r="K53" s="156">
        <f t="shared" si="1"/>
        <v>0</v>
      </c>
    </row>
    <row r="54" spans="1:11" ht="15" hidden="1" customHeight="1">
      <c r="A54" s="153">
        <v>41153</v>
      </c>
      <c r="B54" s="23">
        <v>2012</v>
      </c>
      <c r="C54" s="157">
        <v>4492</v>
      </c>
      <c r="D54" s="157">
        <v>4121</v>
      </c>
      <c r="E54" s="157">
        <v>1977</v>
      </c>
      <c r="F54" s="157">
        <v>36</v>
      </c>
      <c r="G54" s="157">
        <v>17</v>
      </c>
      <c r="H54" s="157">
        <v>3</v>
      </c>
      <c r="I54" s="158">
        <v>10646</v>
      </c>
      <c r="J54" s="156">
        <f t="shared" si="2"/>
        <v>10646</v>
      </c>
      <c r="K54" s="156">
        <f t="shared" si="1"/>
        <v>0</v>
      </c>
    </row>
    <row r="55" spans="1:11" ht="15" hidden="1" customHeight="1">
      <c r="A55" s="153">
        <v>41183</v>
      </c>
      <c r="B55" s="23">
        <v>2012</v>
      </c>
      <c r="C55" s="157">
        <v>4488</v>
      </c>
      <c r="D55" s="157">
        <v>3967</v>
      </c>
      <c r="E55" s="157">
        <v>1886</v>
      </c>
      <c r="F55" s="157">
        <v>36</v>
      </c>
      <c r="G55" s="157">
        <v>17</v>
      </c>
      <c r="H55" s="157">
        <v>3</v>
      </c>
      <c r="I55" s="158">
        <v>10397</v>
      </c>
      <c r="J55" s="156">
        <f t="shared" si="2"/>
        <v>10397</v>
      </c>
      <c r="K55" s="156">
        <f t="shared" si="1"/>
        <v>0</v>
      </c>
    </row>
    <row r="56" spans="1:11" ht="15" hidden="1" customHeight="1">
      <c r="A56" s="153">
        <v>41214</v>
      </c>
      <c r="B56" s="23">
        <v>2012</v>
      </c>
      <c r="C56" s="157">
        <v>4485</v>
      </c>
      <c r="D56" s="157">
        <v>4167</v>
      </c>
      <c r="E56" s="157">
        <v>1750</v>
      </c>
      <c r="F56" s="157">
        <v>39</v>
      </c>
      <c r="G56" s="157">
        <v>15</v>
      </c>
      <c r="H56" s="157">
        <v>3</v>
      </c>
      <c r="I56" s="158">
        <v>10459</v>
      </c>
      <c r="J56" s="156">
        <f t="shared" si="2"/>
        <v>10459</v>
      </c>
      <c r="K56" s="156">
        <f t="shared" si="1"/>
        <v>0</v>
      </c>
    </row>
    <row r="57" spans="1:11" s="152" customFormat="1" ht="15" hidden="1" customHeight="1">
      <c r="A57" s="153">
        <v>41244</v>
      </c>
      <c r="B57" s="23">
        <v>2012</v>
      </c>
      <c r="C57" s="157">
        <v>4516</v>
      </c>
      <c r="D57" s="157">
        <v>4095</v>
      </c>
      <c r="E57" s="157">
        <v>1480</v>
      </c>
      <c r="F57" s="157">
        <v>38</v>
      </c>
      <c r="G57" s="157">
        <v>14</v>
      </c>
      <c r="H57" s="157">
        <v>3</v>
      </c>
      <c r="I57" s="158">
        <v>10146</v>
      </c>
      <c r="J57" s="156">
        <f t="shared" si="2"/>
        <v>10146</v>
      </c>
      <c r="K57" s="156">
        <f t="shared" si="1"/>
        <v>0</v>
      </c>
    </row>
    <row r="58" spans="1:11" s="152" customFormat="1" ht="15" hidden="1" customHeight="1">
      <c r="A58" s="161"/>
      <c r="B58" s="23">
        <v>2013</v>
      </c>
      <c r="C58" s="162"/>
      <c r="D58" s="163"/>
      <c r="E58" s="164"/>
      <c r="F58" s="163"/>
      <c r="G58" s="164"/>
      <c r="H58" s="159"/>
      <c r="I58" s="160"/>
      <c r="J58" s="151"/>
      <c r="K58" s="156">
        <f t="shared" si="1"/>
        <v>0</v>
      </c>
    </row>
    <row r="59" spans="1:11" ht="15" hidden="1" customHeight="1">
      <c r="A59" s="153">
        <v>41279</v>
      </c>
      <c r="B59" s="23">
        <v>2013</v>
      </c>
      <c r="C59" s="157">
        <v>4182</v>
      </c>
      <c r="D59" s="157">
        <v>3898</v>
      </c>
      <c r="E59" s="157">
        <v>1629</v>
      </c>
      <c r="F59" s="157">
        <v>38</v>
      </c>
      <c r="G59" s="157">
        <v>16</v>
      </c>
      <c r="H59" s="157">
        <v>3</v>
      </c>
      <c r="I59" s="158">
        <v>9766</v>
      </c>
      <c r="J59" s="156">
        <f>SUM(C59:H59)</f>
        <v>9766</v>
      </c>
      <c r="K59" s="156">
        <f t="shared" si="1"/>
        <v>0</v>
      </c>
    </row>
    <row r="60" spans="1:11" ht="15" hidden="1" customHeight="1">
      <c r="A60" s="153">
        <v>41306</v>
      </c>
      <c r="B60" s="23">
        <v>2013</v>
      </c>
      <c r="C60" s="157">
        <v>4217</v>
      </c>
      <c r="D60" s="157">
        <v>4032</v>
      </c>
      <c r="E60" s="157">
        <v>1810</v>
      </c>
      <c r="F60" s="157">
        <v>41</v>
      </c>
      <c r="G60" s="157">
        <v>13</v>
      </c>
      <c r="H60" s="157">
        <v>3</v>
      </c>
      <c r="I60" s="158">
        <v>10116</v>
      </c>
      <c r="J60" s="156">
        <f t="shared" si="0"/>
        <v>10116</v>
      </c>
      <c r="K60" s="156">
        <f t="shared" si="1"/>
        <v>0</v>
      </c>
    </row>
    <row r="61" spans="1:11" ht="15" customHeight="1">
      <c r="A61" s="153">
        <v>41334</v>
      </c>
      <c r="B61" s="23">
        <v>2013</v>
      </c>
      <c r="C61" s="157">
        <v>4243</v>
      </c>
      <c r="D61" s="157">
        <v>3989</v>
      </c>
      <c r="E61" s="157">
        <v>1821</v>
      </c>
      <c r="F61" s="157">
        <v>42</v>
      </c>
      <c r="G61" s="157">
        <v>14</v>
      </c>
      <c r="H61" s="157">
        <v>3</v>
      </c>
      <c r="I61" s="158">
        <v>10112</v>
      </c>
      <c r="J61" s="156">
        <f t="shared" si="0"/>
        <v>10112</v>
      </c>
      <c r="K61" s="156">
        <f t="shared" si="1"/>
        <v>0</v>
      </c>
    </row>
    <row r="62" spans="1:11" s="186" customFormat="1" ht="15" hidden="1" customHeight="1">
      <c r="A62" s="153">
        <v>41365</v>
      </c>
      <c r="B62" s="23">
        <v>2013</v>
      </c>
      <c r="C62" s="157">
        <v>4176</v>
      </c>
      <c r="D62" s="157">
        <v>4089</v>
      </c>
      <c r="E62" s="157">
        <v>1873</v>
      </c>
      <c r="F62" s="157">
        <v>39</v>
      </c>
      <c r="G62" s="157">
        <v>13</v>
      </c>
      <c r="H62" s="157">
        <v>3</v>
      </c>
      <c r="I62" s="158">
        <v>10193</v>
      </c>
      <c r="J62" s="156">
        <f t="shared" si="0"/>
        <v>10193</v>
      </c>
      <c r="K62" s="156">
        <f t="shared" si="1"/>
        <v>0</v>
      </c>
    </row>
    <row r="63" spans="1:11" ht="15" hidden="1" customHeight="1">
      <c r="A63" s="153">
        <v>41395</v>
      </c>
      <c r="B63" s="23">
        <v>2013</v>
      </c>
      <c r="C63" s="157">
        <v>4198</v>
      </c>
      <c r="D63" s="157">
        <v>4001</v>
      </c>
      <c r="E63" s="157">
        <v>1956</v>
      </c>
      <c r="F63" s="157">
        <v>44</v>
      </c>
      <c r="G63" s="157">
        <v>13</v>
      </c>
      <c r="H63" s="157">
        <v>3</v>
      </c>
      <c r="I63" s="158">
        <v>10215</v>
      </c>
      <c r="J63" s="156">
        <f t="shared" si="0"/>
        <v>10215</v>
      </c>
      <c r="K63" s="156">
        <f t="shared" si="1"/>
        <v>0</v>
      </c>
    </row>
    <row r="64" spans="1:11" s="166" customFormat="1" ht="15" hidden="1" customHeight="1">
      <c r="A64" s="153">
        <v>41426</v>
      </c>
      <c r="B64" s="23">
        <v>2013</v>
      </c>
      <c r="C64" s="157">
        <v>4363</v>
      </c>
      <c r="D64" s="157">
        <v>4121</v>
      </c>
      <c r="E64" s="157">
        <v>2019</v>
      </c>
      <c r="F64" s="157">
        <v>50</v>
      </c>
      <c r="G64" s="157">
        <v>15</v>
      </c>
      <c r="H64" s="157">
        <v>3</v>
      </c>
      <c r="I64" s="158">
        <v>10571</v>
      </c>
      <c r="J64" s="165">
        <f t="shared" si="0"/>
        <v>10571</v>
      </c>
      <c r="K64" s="156">
        <f t="shared" si="1"/>
        <v>0</v>
      </c>
    </row>
    <row r="65" spans="1:11" ht="15" hidden="1" customHeight="1">
      <c r="A65" s="153">
        <v>41456</v>
      </c>
      <c r="B65" s="23">
        <v>2013</v>
      </c>
      <c r="C65" s="157">
        <v>4418</v>
      </c>
      <c r="D65" s="157">
        <v>4395</v>
      </c>
      <c r="E65" s="157">
        <v>2028</v>
      </c>
      <c r="F65" s="157">
        <v>50</v>
      </c>
      <c r="G65" s="157">
        <v>15</v>
      </c>
      <c r="H65" s="157">
        <v>3</v>
      </c>
      <c r="I65" s="158">
        <v>10909</v>
      </c>
      <c r="J65" s="156">
        <f t="shared" si="0"/>
        <v>10909</v>
      </c>
      <c r="K65" s="156">
        <f t="shared" si="1"/>
        <v>0</v>
      </c>
    </row>
    <row r="66" spans="1:11" ht="15" hidden="1" customHeight="1">
      <c r="A66" s="153">
        <v>41487</v>
      </c>
      <c r="B66" s="23">
        <v>2013</v>
      </c>
      <c r="C66" s="157">
        <v>4428</v>
      </c>
      <c r="D66" s="157">
        <v>4355</v>
      </c>
      <c r="E66" s="157">
        <v>2022</v>
      </c>
      <c r="F66" s="157">
        <v>49</v>
      </c>
      <c r="G66" s="157">
        <v>16</v>
      </c>
      <c r="H66" s="157">
        <v>3</v>
      </c>
      <c r="I66" s="158">
        <v>10873</v>
      </c>
      <c r="J66" s="156">
        <f t="shared" si="0"/>
        <v>10873</v>
      </c>
      <c r="K66" s="156">
        <f t="shared" si="1"/>
        <v>0</v>
      </c>
    </row>
    <row r="67" spans="1:11" ht="15" hidden="1" customHeight="1">
      <c r="A67" s="153">
        <v>41518</v>
      </c>
      <c r="B67" s="23">
        <v>2013</v>
      </c>
      <c r="C67" s="157">
        <v>4259</v>
      </c>
      <c r="D67" s="157">
        <v>4018</v>
      </c>
      <c r="E67" s="157">
        <v>1926</v>
      </c>
      <c r="F67" s="157">
        <v>46</v>
      </c>
      <c r="G67" s="157">
        <v>14</v>
      </c>
      <c r="H67" s="157">
        <v>3</v>
      </c>
      <c r="I67" s="158">
        <v>10266</v>
      </c>
      <c r="J67" s="156">
        <f t="shared" si="0"/>
        <v>10266</v>
      </c>
      <c r="K67" s="156">
        <f t="shared" si="1"/>
        <v>0</v>
      </c>
    </row>
    <row r="68" spans="1:11" ht="15" hidden="1" customHeight="1">
      <c r="A68" s="153">
        <v>41548</v>
      </c>
      <c r="B68" s="23">
        <v>2013</v>
      </c>
      <c r="C68" s="157">
        <v>4431</v>
      </c>
      <c r="D68" s="157">
        <v>3995</v>
      </c>
      <c r="E68" s="157">
        <v>1829</v>
      </c>
      <c r="F68" s="157">
        <v>41</v>
      </c>
      <c r="G68" s="157">
        <v>15</v>
      </c>
      <c r="H68" s="157">
        <v>3</v>
      </c>
      <c r="I68" s="158">
        <v>10314</v>
      </c>
      <c r="J68" s="156">
        <f t="shared" si="0"/>
        <v>10314</v>
      </c>
      <c r="K68" s="156">
        <f t="shared" si="1"/>
        <v>0</v>
      </c>
    </row>
    <row r="69" spans="1:11" ht="15" hidden="1" customHeight="1">
      <c r="A69" s="153">
        <v>41579</v>
      </c>
      <c r="B69" s="23">
        <v>2013</v>
      </c>
      <c r="C69" s="157">
        <v>4458</v>
      </c>
      <c r="D69" s="157">
        <v>4185</v>
      </c>
      <c r="E69" s="157">
        <v>1750</v>
      </c>
      <c r="F69" s="157">
        <v>41</v>
      </c>
      <c r="G69" s="157">
        <v>15</v>
      </c>
      <c r="H69" s="157">
        <v>3</v>
      </c>
      <c r="I69" s="158">
        <v>10452</v>
      </c>
      <c r="J69" s="156">
        <f t="shared" si="0"/>
        <v>10452</v>
      </c>
      <c r="K69" s="156">
        <f t="shared" si="1"/>
        <v>0</v>
      </c>
    </row>
    <row r="70" spans="1:11" ht="15" hidden="1" customHeight="1">
      <c r="A70" s="153">
        <v>41609</v>
      </c>
      <c r="B70" s="23">
        <v>2013</v>
      </c>
      <c r="C70" s="157">
        <v>4397</v>
      </c>
      <c r="D70" s="157">
        <v>4129</v>
      </c>
      <c r="E70" s="157">
        <v>1436</v>
      </c>
      <c r="F70" s="157">
        <v>41</v>
      </c>
      <c r="G70" s="157">
        <v>17</v>
      </c>
      <c r="H70" s="157">
        <v>3</v>
      </c>
      <c r="I70" s="158">
        <v>10023</v>
      </c>
      <c r="J70" s="156">
        <f t="shared" si="0"/>
        <v>10023</v>
      </c>
      <c r="K70" s="156">
        <f t="shared" si="1"/>
        <v>0</v>
      </c>
    </row>
    <row r="71" spans="1:11" s="152" customFormat="1" ht="20.25" hidden="1" customHeight="1">
      <c r="A71" s="147">
        <v>2014</v>
      </c>
      <c r="B71" s="167">
        <v>2014</v>
      </c>
      <c r="C71" s="168"/>
      <c r="D71" s="168"/>
      <c r="E71" s="168"/>
      <c r="F71" s="168"/>
      <c r="G71" s="168"/>
      <c r="H71" s="168"/>
      <c r="I71" s="169"/>
      <c r="J71" s="156"/>
      <c r="K71" s="156">
        <f t="shared" si="1"/>
        <v>0</v>
      </c>
    </row>
    <row r="72" spans="1:11" ht="14.15" hidden="1" customHeight="1">
      <c r="A72" s="153">
        <v>41640</v>
      </c>
      <c r="B72" s="23">
        <v>2014</v>
      </c>
      <c r="C72" s="157">
        <v>4256</v>
      </c>
      <c r="D72" s="157">
        <v>3975</v>
      </c>
      <c r="E72" s="157">
        <v>1568</v>
      </c>
      <c r="F72" s="157">
        <v>42</v>
      </c>
      <c r="G72" s="157">
        <v>15</v>
      </c>
      <c r="H72" s="157">
        <v>3</v>
      </c>
      <c r="I72" s="158">
        <v>9859</v>
      </c>
      <c r="J72" s="156">
        <f t="shared" ref="J72:J83" si="3">SUM(C72:H72)</f>
        <v>9859</v>
      </c>
      <c r="K72" s="156">
        <f t="shared" ref="K72:K135" si="4">J72-I72</f>
        <v>0</v>
      </c>
    </row>
    <row r="73" spans="1:11" ht="14.15" hidden="1" customHeight="1">
      <c r="A73" s="153">
        <v>41671</v>
      </c>
      <c r="B73" s="23">
        <v>2014</v>
      </c>
      <c r="C73" s="157">
        <v>4269</v>
      </c>
      <c r="D73" s="157">
        <v>3953</v>
      </c>
      <c r="E73" s="157">
        <v>1739</v>
      </c>
      <c r="F73" s="157">
        <v>40</v>
      </c>
      <c r="G73" s="157">
        <v>16</v>
      </c>
      <c r="H73" s="157">
        <v>3</v>
      </c>
      <c r="I73" s="158">
        <v>10020</v>
      </c>
      <c r="J73" s="156">
        <f t="shared" si="3"/>
        <v>10020</v>
      </c>
      <c r="K73" s="156">
        <f t="shared" si="4"/>
        <v>0</v>
      </c>
    </row>
    <row r="74" spans="1:11" ht="14.15" customHeight="1">
      <c r="A74" s="153">
        <v>41699</v>
      </c>
      <c r="B74" s="23">
        <v>2014</v>
      </c>
      <c r="C74" s="157">
        <v>4217</v>
      </c>
      <c r="D74" s="157">
        <v>4095</v>
      </c>
      <c r="E74" s="157">
        <v>1811</v>
      </c>
      <c r="F74" s="157">
        <v>43</v>
      </c>
      <c r="G74" s="157">
        <v>17</v>
      </c>
      <c r="H74" s="157">
        <v>3</v>
      </c>
      <c r="I74" s="158">
        <v>10186</v>
      </c>
      <c r="J74" s="156">
        <f t="shared" si="3"/>
        <v>10186</v>
      </c>
      <c r="K74" s="156">
        <f t="shared" si="4"/>
        <v>0</v>
      </c>
    </row>
    <row r="75" spans="1:11" s="186" customFormat="1" ht="14.15" hidden="1" customHeight="1">
      <c r="A75" s="153">
        <v>41730</v>
      </c>
      <c r="B75" s="23">
        <v>2014</v>
      </c>
      <c r="C75" s="157">
        <v>4180</v>
      </c>
      <c r="D75" s="157">
        <v>4132</v>
      </c>
      <c r="E75" s="157">
        <v>1855</v>
      </c>
      <c r="F75" s="157">
        <v>42</v>
      </c>
      <c r="G75" s="157">
        <v>16</v>
      </c>
      <c r="H75" s="157">
        <v>3</v>
      </c>
      <c r="I75" s="158">
        <v>10228</v>
      </c>
      <c r="J75" s="156">
        <f t="shared" si="3"/>
        <v>10228</v>
      </c>
      <c r="K75" s="156">
        <f t="shared" si="4"/>
        <v>0</v>
      </c>
    </row>
    <row r="76" spans="1:11" ht="14.15" hidden="1" customHeight="1">
      <c r="A76" s="153">
        <v>41760</v>
      </c>
      <c r="B76" s="23">
        <v>2014</v>
      </c>
      <c r="C76" s="157">
        <v>4207</v>
      </c>
      <c r="D76" s="157">
        <v>4093</v>
      </c>
      <c r="E76" s="157">
        <v>1958</v>
      </c>
      <c r="F76" s="157">
        <v>46</v>
      </c>
      <c r="G76" s="157">
        <v>14</v>
      </c>
      <c r="H76" s="157">
        <v>3</v>
      </c>
      <c r="I76" s="158">
        <v>10321</v>
      </c>
      <c r="J76" s="156">
        <f t="shared" si="3"/>
        <v>10321</v>
      </c>
      <c r="K76" s="156">
        <f t="shared" si="4"/>
        <v>0</v>
      </c>
    </row>
    <row r="77" spans="1:11" s="166" customFormat="1" ht="14.15" hidden="1" customHeight="1">
      <c r="A77" s="153">
        <v>41791</v>
      </c>
      <c r="B77" s="23">
        <v>2014</v>
      </c>
      <c r="C77" s="157">
        <v>4269</v>
      </c>
      <c r="D77" s="157">
        <v>4136</v>
      </c>
      <c r="E77" s="157">
        <v>2007</v>
      </c>
      <c r="F77" s="157">
        <v>44</v>
      </c>
      <c r="G77" s="157">
        <v>17</v>
      </c>
      <c r="H77" s="157">
        <v>3</v>
      </c>
      <c r="I77" s="158">
        <v>10476</v>
      </c>
      <c r="J77" s="165">
        <f t="shared" si="3"/>
        <v>10476</v>
      </c>
      <c r="K77" s="156">
        <f t="shared" si="4"/>
        <v>0</v>
      </c>
    </row>
    <row r="78" spans="1:11" ht="14.15" hidden="1" customHeight="1">
      <c r="A78" s="153">
        <v>41821</v>
      </c>
      <c r="B78" s="23">
        <v>2014</v>
      </c>
      <c r="C78" s="157">
        <v>4352</v>
      </c>
      <c r="D78" s="157">
        <v>4331</v>
      </c>
      <c r="E78" s="157">
        <v>2045</v>
      </c>
      <c r="F78" s="157">
        <v>44</v>
      </c>
      <c r="G78" s="157">
        <v>17</v>
      </c>
      <c r="H78" s="157">
        <v>3</v>
      </c>
      <c r="I78" s="158">
        <v>10792</v>
      </c>
      <c r="J78" s="156">
        <f t="shared" si="3"/>
        <v>10792</v>
      </c>
      <c r="K78" s="156">
        <f t="shared" si="4"/>
        <v>0</v>
      </c>
    </row>
    <row r="79" spans="1:11" ht="14.15" hidden="1" customHeight="1">
      <c r="A79" s="153">
        <v>41852</v>
      </c>
      <c r="B79" s="23">
        <v>2014</v>
      </c>
      <c r="C79" s="157">
        <v>4393</v>
      </c>
      <c r="D79" s="157">
        <v>4308</v>
      </c>
      <c r="E79" s="157">
        <v>2036</v>
      </c>
      <c r="F79" s="157">
        <v>45</v>
      </c>
      <c r="G79" s="157">
        <v>18</v>
      </c>
      <c r="H79" s="157">
        <v>3</v>
      </c>
      <c r="I79" s="158">
        <v>10803</v>
      </c>
      <c r="J79" s="156">
        <f t="shared" si="3"/>
        <v>10803</v>
      </c>
      <c r="K79" s="156">
        <f t="shared" si="4"/>
        <v>0</v>
      </c>
    </row>
    <row r="80" spans="1:11" ht="14.15" hidden="1" customHeight="1">
      <c r="A80" s="153">
        <v>41883</v>
      </c>
      <c r="B80" s="23">
        <v>2014</v>
      </c>
      <c r="C80" s="157">
        <v>4326</v>
      </c>
      <c r="D80" s="157">
        <v>4079</v>
      </c>
      <c r="E80" s="157">
        <v>1949</v>
      </c>
      <c r="F80" s="157">
        <v>41</v>
      </c>
      <c r="G80" s="157">
        <v>17</v>
      </c>
      <c r="H80" s="157">
        <v>3</v>
      </c>
      <c r="I80" s="158">
        <v>10415</v>
      </c>
      <c r="J80" s="156">
        <f t="shared" si="3"/>
        <v>10415</v>
      </c>
      <c r="K80" s="156">
        <f t="shared" si="4"/>
        <v>0</v>
      </c>
    </row>
    <row r="81" spans="1:11" ht="14.15" hidden="1" customHeight="1">
      <c r="A81" s="153">
        <v>41913</v>
      </c>
      <c r="B81" s="23">
        <v>2014</v>
      </c>
      <c r="C81" s="157">
        <v>4361</v>
      </c>
      <c r="D81" s="157">
        <v>4028</v>
      </c>
      <c r="E81" s="157">
        <v>1858</v>
      </c>
      <c r="F81" s="157">
        <v>43</v>
      </c>
      <c r="G81" s="157">
        <v>15</v>
      </c>
      <c r="H81" s="157">
        <v>3</v>
      </c>
      <c r="I81" s="158">
        <v>10308</v>
      </c>
      <c r="J81" s="156">
        <f t="shared" si="3"/>
        <v>10308</v>
      </c>
      <c r="K81" s="156">
        <f t="shared" si="4"/>
        <v>0</v>
      </c>
    </row>
    <row r="82" spans="1:11" ht="14.15" hidden="1" customHeight="1">
      <c r="A82" s="153">
        <v>41944</v>
      </c>
      <c r="B82" s="23">
        <v>2014</v>
      </c>
      <c r="C82" s="157">
        <v>4348</v>
      </c>
      <c r="D82" s="157">
        <v>4140</v>
      </c>
      <c r="E82" s="157">
        <v>1786</v>
      </c>
      <c r="F82" s="157">
        <v>43</v>
      </c>
      <c r="G82" s="157">
        <v>14</v>
      </c>
      <c r="H82" s="157">
        <v>3</v>
      </c>
      <c r="I82" s="158">
        <v>10334</v>
      </c>
      <c r="J82" s="156">
        <f t="shared" si="3"/>
        <v>10334</v>
      </c>
      <c r="K82" s="156">
        <f t="shared" si="4"/>
        <v>0</v>
      </c>
    </row>
    <row r="83" spans="1:11" ht="14.15" hidden="1" customHeight="1">
      <c r="A83" s="153">
        <v>41974</v>
      </c>
      <c r="B83" s="23">
        <v>2014</v>
      </c>
      <c r="C83" s="157">
        <v>4294</v>
      </c>
      <c r="D83" s="157">
        <v>4047</v>
      </c>
      <c r="E83" s="157">
        <v>1458</v>
      </c>
      <c r="F83" s="157">
        <v>44</v>
      </c>
      <c r="G83" s="157">
        <v>16</v>
      </c>
      <c r="H83" s="157">
        <v>3</v>
      </c>
      <c r="I83" s="158">
        <v>9862</v>
      </c>
      <c r="J83" s="156">
        <f t="shared" si="3"/>
        <v>9862</v>
      </c>
      <c r="K83" s="156">
        <f t="shared" si="4"/>
        <v>0</v>
      </c>
    </row>
    <row r="84" spans="1:11" s="152" customFormat="1" ht="21.25" hidden="1" customHeight="1">
      <c r="A84" s="147">
        <v>2015</v>
      </c>
      <c r="B84" s="167">
        <v>2015</v>
      </c>
      <c r="C84" s="168"/>
      <c r="D84" s="168"/>
      <c r="E84" s="168"/>
      <c r="F84" s="168"/>
      <c r="G84" s="168"/>
      <c r="H84" s="168"/>
      <c r="I84" s="169"/>
      <c r="J84" s="156"/>
      <c r="K84" s="156">
        <f t="shared" si="4"/>
        <v>0</v>
      </c>
    </row>
    <row r="85" spans="1:11" ht="15" hidden="1" customHeight="1">
      <c r="A85" s="153">
        <v>42005</v>
      </c>
      <c r="B85" s="23">
        <v>2015</v>
      </c>
      <c r="C85" s="157">
        <v>4101</v>
      </c>
      <c r="D85" s="157">
        <v>3946</v>
      </c>
      <c r="E85" s="157">
        <v>1607</v>
      </c>
      <c r="F85" s="157">
        <v>38</v>
      </c>
      <c r="G85" s="157">
        <v>15</v>
      </c>
      <c r="H85" s="157">
        <v>3</v>
      </c>
      <c r="I85" s="158">
        <v>9710</v>
      </c>
      <c r="J85" s="156">
        <f t="shared" ref="J85:J96" si="5">SUM(C85:H85)</f>
        <v>9710</v>
      </c>
      <c r="K85" s="156">
        <f t="shared" si="4"/>
        <v>0</v>
      </c>
    </row>
    <row r="86" spans="1:11" ht="15" hidden="1" customHeight="1">
      <c r="A86" s="153" t="s">
        <v>15</v>
      </c>
      <c r="B86" s="23">
        <v>2015</v>
      </c>
      <c r="C86" s="157">
        <v>4128</v>
      </c>
      <c r="D86" s="157">
        <v>3860</v>
      </c>
      <c r="E86" s="157">
        <v>1725</v>
      </c>
      <c r="F86" s="157">
        <v>38</v>
      </c>
      <c r="G86" s="157">
        <v>15</v>
      </c>
      <c r="H86" s="157">
        <v>3</v>
      </c>
      <c r="I86" s="158">
        <v>9769</v>
      </c>
      <c r="J86" s="156">
        <f t="shared" si="5"/>
        <v>9769</v>
      </c>
      <c r="K86" s="156">
        <f t="shared" si="4"/>
        <v>0</v>
      </c>
    </row>
    <row r="87" spans="1:11" ht="15" customHeight="1">
      <c r="A87" s="153">
        <v>42064</v>
      </c>
      <c r="B87" s="23">
        <v>2015</v>
      </c>
      <c r="C87" s="157">
        <v>4104</v>
      </c>
      <c r="D87" s="157">
        <v>4000</v>
      </c>
      <c r="E87" s="157">
        <v>1833</v>
      </c>
      <c r="F87" s="157">
        <v>41</v>
      </c>
      <c r="G87" s="157">
        <v>16</v>
      </c>
      <c r="H87" s="157">
        <v>3</v>
      </c>
      <c r="I87" s="158">
        <v>9997</v>
      </c>
      <c r="J87" s="156">
        <f t="shared" si="5"/>
        <v>9997</v>
      </c>
      <c r="K87" s="156">
        <f t="shared" si="4"/>
        <v>0</v>
      </c>
    </row>
    <row r="88" spans="1:11" s="186" customFormat="1" ht="15" hidden="1" customHeight="1">
      <c r="A88" s="153">
        <v>42095</v>
      </c>
      <c r="B88" s="23">
        <v>2015</v>
      </c>
      <c r="C88" s="157">
        <v>4173</v>
      </c>
      <c r="D88" s="157">
        <v>4073</v>
      </c>
      <c r="E88" s="157">
        <v>1857</v>
      </c>
      <c r="F88" s="157">
        <v>42</v>
      </c>
      <c r="G88" s="157">
        <v>14</v>
      </c>
      <c r="H88" s="157">
        <v>3</v>
      </c>
      <c r="I88" s="158">
        <v>10162</v>
      </c>
      <c r="J88" s="156">
        <f t="shared" si="5"/>
        <v>10162</v>
      </c>
      <c r="K88" s="156">
        <f t="shared" si="4"/>
        <v>0</v>
      </c>
    </row>
    <row r="89" spans="1:11" ht="15" hidden="1" customHeight="1">
      <c r="A89" s="153">
        <v>42125</v>
      </c>
      <c r="B89" s="23">
        <v>2015</v>
      </c>
      <c r="C89" s="157">
        <v>4258</v>
      </c>
      <c r="D89" s="157">
        <v>4047</v>
      </c>
      <c r="E89" s="157">
        <v>1985</v>
      </c>
      <c r="F89" s="157">
        <v>39</v>
      </c>
      <c r="G89" s="157">
        <v>16</v>
      </c>
      <c r="H89" s="157">
        <v>3</v>
      </c>
      <c r="I89" s="158">
        <v>10348</v>
      </c>
      <c r="J89" s="156">
        <f t="shared" si="5"/>
        <v>10348</v>
      </c>
      <c r="K89" s="156">
        <f t="shared" si="4"/>
        <v>0</v>
      </c>
    </row>
    <row r="90" spans="1:11" s="166" customFormat="1" ht="15" hidden="1" customHeight="1">
      <c r="A90" s="153">
        <v>42156</v>
      </c>
      <c r="B90" s="23">
        <v>2015</v>
      </c>
      <c r="C90" s="157">
        <v>4319</v>
      </c>
      <c r="D90" s="157">
        <v>4138</v>
      </c>
      <c r="E90" s="157">
        <v>2016</v>
      </c>
      <c r="F90" s="157">
        <v>49</v>
      </c>
      <c r="G90" s="157">
        <v>16</v>
      </c>
      <c r="H90" s="157">
        <v>3</v>
      </c>
      <c r="I90" s="158">
        <v>10541</v>
      </c>
      <c r="J90" s="165">
        <f t="shared" si="5"/>
        <v>10541</v>
      </c>
      <c r="K90" s="156">
        <f t="shared" si="4"/>
        <v>0</v>
      </c>
    </row>
    <row r="91" spans="1:11" ht="15" hidden="1" customHeight="1">
      <c r="A91" s="153">
        <v>42186</v>
      </c>
      <c r="B91" s="23">
        <v>2015</v>
      </c>
      <c r="C91" s="157">
        <v>4470</v>
      </c>
      <c r="D91" s="157">
        <v>4348</v>
      </c>
      <c r="E91" s="157">
        <v>2066</v>
      </c>
      <c r="F91" s="157">
        <v>46</v>
      </c>
      <c r="G91" s="157">
        <v>19</v>
      </c>
      <c r="H91" s="157">
        <v>3</v>
      </c>
      <c r="I91" s="158">
        <v>10952</v>
      </c>
      <c r="J91" s="156">
        <f t="shared" si="5"/>
        <v>10952</v>
      </c>
      <c r="K91" s="156">
        <f t="shared" si="4"/>
        <v>0</v>
      </c>
    </row>
    <row r="92" spans="1:11" ht="15" hidden="1" customHeight="1">
      <c r="A92" s="153">
        <v>42217</v>
      </c>
      <c r="B92" s="23">
        <v>2015</v>
      </c>
      <c r="C92" s="157">
        <v>4482</v>
      </c>
      <c r="D92" s="157">
        <v>4303</v>
      </c>
      <c r="E92" s="157">
        <v>2065</v>
      </c>
      <c r="F92" s="157">
        <v>41</v>
      </c>
      <c r="G92" s="157">
        <v>18</v>
      </c>
      <c r="H92" s="157">
        <v>3</v>
      </c>
      <c r="I92" s="158">
        <v>10912</v>
      </c>
      <c r="J92" s="156">
        <f t="shared" si="5"/>
        <v>10912</v>
      </c>
      <c r="K92" s="156">
        <f t="shared" si="4"/>
        <v>0</v>
      </c>
    </row>
    <row r="93" spans="1:11" ht="15" hidden="1" customHeight="1">
      <c r="A93" s="153">
        <v>42248</v>
      </c>
      <c r="B93" s="23">
        <v>2015</v>
      </c>
      <c r="C93" s="157">
        <v>4526</v>
      </c>
      <c r="D93" s="157">
        <v>4186</v>
      </c>
      <c r="E93" s="157">
        <v>1933</v>
      </c>
      <c r="F93" s="157">
        <v>43</v>
      </c>
      <c r="G93" s="157">
        <v>16</v>
      </c>
      <c r="H93" s="157">
        <v>3</v>
      </c>
      <c r="I93" s="158">
        <v>10707</v>
      </c>
      <c r="J93" s="156">
        <f t="shared" si="5"/>
        <v>10707</v>
      </c>
      <c r="K93" s="156">
        <f t="shared" si="4"/>
        <v>0</v>
      </c>
    </row>
    <row r="94" spans="1:11" ht="15" hidden="1" customHeight="1">
      <c r="A94" s="153">
        <v>42278</v>
      </c>
      <c r="B94" s="23">
        <v>2015</v>
      </c>
      <c r="C94" s="157">
        <v>4462</v>
      </c>
      <c r="D94" s="157">
        <v>4090</v>
      </c>
      <c r="E94" s="157">
        <v>1833</v>
      </c>
      <c r="F94" s="157">
        <v>46</v>
      </c>
      <c r="G94" s="157">
        <v>17</v>
      </c>
      <c r="H94" s="157">
        <v>3</v>
      </c>
      <c r="I94" s="158">
        <v>10451</v>
      </c>
      <c r="J94" s="156">
        <f t="shared" si="5"/>
        <v>10451</v>
      </c>
      <c r="K94" s="156">
        <f t="shared" si="4"/>
        <v>0</v>
      </c>
    </row>
    <row r="95" spans="1:11" ht="15" hidden="1" customHeight="1">
      <c r="A95" s="153">
        <v>42309</v>
      </c>
      <c r="B95" s="23">
        <v>2015</v>
      </c>
      <c r="C95" s="157">
        <v>4333</v>
      </c>
      <c r="D95" s="157">
        <v>4073</v>
      </c>
      <c r="E95" s="157">
        <v>1689</v>
      </c>
      <c r="F95" s="157">
        <v>43</v>
      </c>
      <c r="G95" s="157">
        <v>16</v>
      </c>
      <c r="H95" s="157">
        <v>3</v>
      </c>
      <c r="I95" s="158">
        <v>10157</v>
      </c>
      <c r="J95" s="156">
        <f t="shared" si="5"/>
        <v>10157</v>
      </c>
      <c r="K95" s="156">
        <f t="shared" si="4"/>
        <v>0</v>
      </c>
    </row>
    <row r="96" spans="1:11" ht="15" hidden="1" customHeight="1">
      <c r="A96" s="153">
        <v>42339</v>
      </c>
      <c r="B96" s="23">
        <v>2015</v>
      </c>
      <c r="C96" s="157">
        <v>4294</v>
      </c>
      <c r="D96" s="157">
        <v>3958</v>
      </c>
      <c r="E96" s="157">
        <v>1434</v>
      </c>
      <c r="F96" s="157">
        <v>39</v>
      </c>
      <c r="G96" s="157">
        <v>16</v>
      </c>
      <c r="H96" s="157">
        <v>3</v>
      </c>
      <c r="I96" s="158">
        <v>9744</v>
      </c>
      <c r="J96" s="156">
        <f t="shared" si="5"/>
        <v>9744</v>
      </c>
      <c r="K96" s="156">
        <f t="shared" si="4"/>
        <v>0</v>
      </c>
    </row>
    <row r="97" spans="1:12" s="152" customFormat="1" ht="25.9" hidden="1" customHeight="1">
      <c r="A97" s="147">
        <v>2016</v>
      </c>
      <c r="B97" s="167">
        <v>2016</v>
      </c>
      <c r="C97" s="168"/>
      <c r="D97" s="168"/>
      <c r="E97" s="168"/>
      <c r="F97" s="168"/>
      <c r="G97" s="168"/>
      <c r="H97" s="168"/>
      <c r="I97" s="169"/>
      <c r="J97" s="156"/>
      <c r="K97" s="156">
        <f t="shared" si="4"/>
        <v>0</v>
      </c>
    </row>
    <row r="98" spans="1:12" ht="15" hidden="1" customHeight="1">
      <c r="A98" s="153">
        <v>42370</v>
      </c>
      <c r="B98" s="23">
        <v>2016</v>
      </c>
      <c r="C98" s="157">
        <v>3069</v>
      </c>
      <c r="D98" s="157">
        <v>3530</v>
      </c>
      <c r="E98" s="157">
        <v>1645</v>
      </c>
      <c r="F98" s="157">
        <v>48</v>
      </c>
      <c r="G98" s="157">
        <v>22</v>
      </c>
      <c r="H98" s="157">
        <v>3</v>
      </c>
      <c r="I98" s="158">
        <v>8317</v>
      </c>
      <c r="J98" s="156">
        <f t="shared" ref="J98:J109" si="6">SUM(C98:H98)</f>
        <v>8317</v>
      </c>
      <c r="K98" s="156">
        <f t="shared" si="4"/>
        <v>0</v>
      </c>
    </row>
    <row r="99" spans="1:12" ht="15" hidden="1" customHeight="1">
      <c r="A99" s="153">
        <v>42401</v>
      </c>
      <c r="B99" s="23">
        <v>2016</v>
      </c>
      <c r="C99" s="157">
        <v>3133</v>
      </c>
      <c r="D99" s="157">
        <v>3462</v>
      </c>
      <c r="E99" s="157">
        <v>1801</v>
      </c>
      <c r="F99" s="157">
        <v>49</v>
      </c>
      <c r="G99" s="157">
        <v>22</v>
      </c>
      <c r="H99" s="157">
        <v>3</v>
      </c>
      <c r="I99" s="158">
        <v>8470</v>
      </c>
      <c r="J99" s="156">
        <f t="shared" si="6"/>
        <v>8470</v>
      </c>
      <c r="K99" s="156">
        <f t="shared" si="4"/>
        <v>0</v>
      </c>
    </row>
    <row r="100" spans="1:12" ht="15" customHeight="1">
      <c r="A100" s="153">
        <v>42430</v>
      </c>
      <c r="B100" s="23">
        <v>2016</v>
      </c>
      <c r="C100" s="157">
        <v>3116</v>
      </c>
      <c r="D100" s="157">
        <v>3615</v>
      </c>
      <c r="E100" s="157">
        <v>1887</v>
      </c>
      <c r="F100" s="157">
        <v>54</v>
      </c>
      <c r="G100" s="157">
        <v>23</v>
      </c>
      <c r="H100" s="157">
        <v>3</v>
      </c>
      <c r="I100" s="158">
        <v>8698</v>
      </c>
      <c r="J100" s="156">
        <f t="shared" si="6"/>
        <v>8698</v>
      </c>
      <c r="K100" s="156">
        <f t="shared" si="4"/>
        <v>0</v>
      </c>
    </row>
    <row r="101" spans="1:12" s="186" customFormat="1" ht="15" hidden="1" customHeight="1">
      <c r="A101" s="153">
        <v>42461</v>
      </c>
      <c r="B101" s="23">
        <v>2016</v>
      </c>
      <c r="C101" s="157">
        <v>3223</v>
      </c>
      <c r="D101" s="157">
        <v>3673</v>
      </c>
      <c r="E101" s="157">
        <v>1919</v>
      </c>
      <c r="F101" s="157">
        <v>55</v>
      </c>
      <c r="G101" s="157">
        <v>22</v>
      </c>
      <c r="H101" s="157">
        <v>3</v>
      </c>
      <c r="I101" s="158">
        <v>8895</v>
      </c>
      <c r="J101" s="156">
        <f t="shared" si="6"/>
        <v>8895</v>
      </c>
      <c r="K101" s="156">
        <f t="shared" si="4"/>
        <v>0</v>
      </c>
    </row>
    <row r="102" spans="1:12" ht="15" hidden="1" customHeight="1">
      <c r="A102" s="153">
        <v>42491</v>
      </c>
      <c r="B102" s="23">
        <v>2016</v>
      </c>
      <c r="C102" s="157">
        <v>3235</v>
      </c>
      <c r="D102" s="157">
        <v>3474</v>
      </c>
      <c r="E102" s="157">
        <v>2012</v>
      </c>
      <c r="F102" s="157">
        <v>53</v>
      </c>
      <c r="G102" s="157">
        <v>23</v>
      </c>
      <c r="H102" s="157">
        <v>3</v>
      </c>
      <c r="I102" s="158">
        <v>8800</v>
      </c>
      <c r="J102" s="156">
        <f t="shared" si="6"/>
        <v>8800</v>
      </c>
      <c r="K102" s="156">
        <f t="shared" si="4"/>
        <v>0</v>
      </c>
    </row>
    <row r="103" spans="1:12" s="166" customFormat="1" ht="15" hidden="1" customHeight="1">
      <c r="A103" s="153">
        <v>42522</v>
      </c>
      <c r="B103" s="23">
        <v>2016</v>
      </c>
      <c r="C103" s="157">
        <v>3279</v>
      </c>
      <c r="D103" s="157">
        <v>3640</v>
      </c>
      <c r="E103" s="157">
        <v>2051</v>
      </c>
      <c r="F103" s="157">
        <v>58</v>
      </c>
      <c r="G103" s="157">
        <v>24</v>
      </c>
      <c r="H103" s="157">
        <v>3</v>
      </c>
      <c r="I103" s="158">
        <v>9055</v>
      </c>
      <c r="J103" s="165">
        <f t="shared" si="6"/>
        <v>9055</v>
      </c>
      <c r="K103" s="156">
        <f t="shared" si="4"/>
        <v>0</v>
      </c>
    </row>
    <row r="104" spans="1:12" ht="15" hidden="1" customHeight="1">
      <c r="A104" s="153">
        <v>42552</v>
      </c>
      <c r="B104" s="23">
        <v>2016</v>
      </c>
      <c r="C104" s="157">
        <v>3405</v>
      </c>
      <c r="D104" s="157">
        <v>4048</v>
      </c>
      <c r="E104" s="157">
        <v>2123</v>
      </c>
      <c r="F104" s="157">
        <v>68</v>
      </c>
      <c r="G104" s="157">
        <v>25</v>
      </c>
      <c r="H104" s="157">
        <v>3</v>
      </c>
      <c r="I104" s="158">
        <v>9672</v>
      </c>
      <c r="J104" s="156">
        <f t="shared" si="6"/>
        <v>9672</v>
      </c>
      <c r="K104" s="156">
        <f t="shared" si="4"/>
        <v>0</v>
      </c>
    </row>
    <row r="105" spans="1:12" ht="15" hidden="1" customHeight="1">
      <c r="A105" s="153">
        <v>42583</v>
      </c>
      <c r="B105" s="23">
        <v>2016</v>
      </c>
      <c r="C105" s="157">
        <v>3444</v>
      </c>
      <c r="D105" s="157">
        <v>4084</v>
      </c>
      <c r="E105" s="157">
        <v>2096</v>
      </c>
      <c r="F105" s="157">
        <v>60</v>
      </c>
      <c r="G105" s="157">
        <v>25</v>
      </c>
      <c r="H105" s="157">
        <v>3</v>
      </c>
      <c r="I105" s="158">
        <v>9712</v>
      </c>
      <c r="J105" s="156">
        <f t="shared" si="6"/>
        <v>9712</v>
      </c>
      <c r="K105" s="156">
        <f t="shared" si="4"/>
        <v>0</v>
      </c>
    </row>
    <row r="106" spans="1:12" ht="15" hidden="1" customHeight="1">
      <c r="A106" s="153">
        <v>42614</v>
      </c>
      <c r="B106" s="23">
        <v>2016</v>
      </c>
      <c r="C106" s="157">
        <v>3280</v>
      </c>
      <c r="D106" s="157">
        <v>3695</v>
      </c>
      <c r="E106" s="157">
        <v>1989</v>
      </c>
      <c r="F106" s="157">
        <v>58</v>
      </c>
      <c r="G106" s="157">
        <v>24</v>
      </c>
      <c r="H106" s="157">
        <v>3</v>
      </c>
      <c r="I106" s="158">
        <v>9049</v>
      </c>
      <c r="J106" s="156">
        <f t="shared" si="6"/>
        <v>9049</v>
      </c>
      <c r="K106" s="156">
        <f t="shared" si="4"/>
        <v>0</v>
      </c>
    </row>
    <row r="107" spans="1:12" ht="15" hidden="1" customHeight="1">
      <c r="A107" s="153">
        <v>42644</v>
      </c>
      <c r="B107" s="23">
        <v>2016</v>
      </c>
      <c r="C107" s="157">
        <v>3412</v>
      </c>
      <c r="D107" s="157">
        <v>3658</v>
      </c>
      <c r="E107" s="157">
        <v>1933</v>
      </c>
      <c r="F107" s="157">
        <v>57</v>
      </c>
      <c r="G107" s="157">
        <v>21</v>
      </c>
      <c r="H107" s="157">
        <v>3</v>
      </c>
      <c r="I107" s="158">
        <v>9084</v>
      </c>
      <c r="J107" s="156">
        <f t="shared" si="6"/>
        <v>9084</v>
      </c>
      <c r="K107" s="156">
        <f t="shared" si="4"/>
        <v>0</v>
      </c>
    </row>
    <row r="108" spans="1:12" ht="15" hidden="1" customHeight="1">
      <c r="A108" s="153">
        <v>42675</v>
      </c>
      <c r="B108" s="23">
        <v>2016</v>
      </c>
      <c r="C108" s="157">
        <v>3353</v>
      </c>
      <c r="D108" s="157">
        <v>3680</v>
      </c>
      <c r="E108" s="157">
        <v>1756</v>
      </c>
      <c r="F108" s="157">
        <v>59</v>
      </c>
      <c r="G108" s="157">
        <v>24</v>
      </c>
      <c r="H108" s="157">
        <v>3</v>
      </c>
      <c r="I108" s="158">
        <v>8875</v>
      </c>
      <c r="J108" s="156">
        <f t="shared" si="6"/>
        <v>8875</v>
      </c>
      <c r="K108" s="156">
        <f t="shared" si="4"/>
        <v>0</v>
      </c>
    </row>
    <row r="109" spans="1:12" ht="15" hidden="1" customHeight="1">
      <c r="A109" s="153">
        <v>42705</v>
      </c>
      <c r="B109" s="23">
        <v>2016</v>
      </c>
      <c r="C109" s="157">
        <v>3348</v>
      </c>
      <c r="D109" s="157">
        <v>3544</v>
      </c>
      <c r="E109" s="157">
        <v>1447</v>
      </c>
      <c r="F109" s="157">
        <v>55</v>
      </c>
      <c r="G109" s="157">
        <v>23</v>
      </c>
      <c r="H109" s="157">
        <v>3</v>
      </c>
      <c r="I109" s="158">
        <v>8420</v>
      </c>
      <c r="J109" s="156">
        <f t="shared" si="6"/>
        <v>8420</v>
      </c>
      <c r="K109" s="156">
        <f t="shared" si="4"/>
        <v>0</v>
      </c>
    </row>
    <row r="110" spans="1:12" s="152" customFormat="1" ht="25.9" hidden="1" customHeight="1">
      <c r="A110" s="147">
        <v>2017</v>
      </c>
      <c r="B110" s="23">
        <v>2017</v>
      </c>
      <c r="C110" s="168"/>
      <c r="D110" s="168"/>
      <c r="E110" s="168"/>
      <c r="F110" s="168"/>
      <c r="G110" s="168"/>
      <c r="H110" s="168"/>
      <c r="I110" s="169"/>
      <c r="J110" s="156"/>
      <c r="K110" s="156"/>
    </row>
    <row r="111" spans="1:12" ht="15" hidden="1" customHeight="1">
      <c r="A111" s="153">
        <v>42736</v>
      </c>
      <c r="B111" s="23">
        <v>2017</v>
      </c>
      <c r="C111" s="157">
        <v>3209</v>
      </c>
      <c r="D111" s="157">
        <v>3453</v>
      </c>
      <c r="E111" s="157">
        <v>1634</v>
      </c>
      <c r="F111" s="157">
        <v>54</v>
      </c>
      <c r="G111" s="157">
        <v>23</v>
      </c>
      <c r="H111" s="157">
        <v>3</v>
      </c>
      <c r="I111" s="158">
        <v>8376</v>
      </c>
      <c r="J111" s="156">
        <f t="shared" ref="J111:J122" si="7">SUM(C111:H111)</f>
        <v>8376</v>
      </c>
      <c r="K111" s="156">
        <f t="shared" si="4"/>
        <v>0</v>
      </c>
      <c r="L111" s="170"/>
    </row>
    <row r="112" spans="1:12" ht="15" hidden="1" customHeight="1">
      <c r="A112" s="153">
        <v>42767</v>
      </c>
      <c r="B112" s="23">
        <v>2017</v>
      </c>
      <c r="C112" s="157">
        <v>3211</v>
      </c>
      <c r="D112" s="157">
        <v>3419</v>
      </c>
      <c r="E112" s="157">
        <v>1759</v>
      </c>
      <c r="F112" s="157">
        <v>61</v>
      </c>
      <c r="G112" s="157">
        <v>22</v>
      </c>
      <c r="H112" s="157">
        <v>3</v>
      </c>
      <c r="I112" s="158">
        <v>8475</v>
      </c>
      <c r="J112" s="156">
        <f t="shared" si="7"/>
        <v>8475</v>
      </c>
      <c r="K112" s="156">
        <f t="shared" si="4"/>
        <v>0</v>
      </c>
    </row>
    <row r="113" spans="1:11" ht="15" customHeight="1">
      <c r="A113" s="153">
        <v>42795</v>
      </c>
      <c r="B113" s="23">
        <v>2017</v>
      </c>
      <c r="C113" s="157">
        <v>3117</v>
      </c>
      <c r="D113" s="157">
        <v>3605</v>
      </c>
      <c r="E113" s="157">
        <v>1869</v>
      </c>
      <c r="F113" s="157">
        <v>65</v>
      </c>
      <c r="G113" s="157">
        <v>22</v>
      </c>
      <c r="H113" s="157">
        <v>3</v>
      </c>
      <c r="I113" s="158">
        <v>8681</v>
      </c>
      <c r="J113" s="156">
        <f t="shared" si="7"/>
        <v>8681</v>
      </c>
      <c r="K113" s="156">
        <f t="shared" si="4"/>
        <v>0</v>
      </c>
    </row>
    <row r="114" spans="1:11" s="186" customFormat="1" ht="15" hidden="1" customHeight="1">
      <c r="A114" s="153">
        <v>42826</v>
      </c>
      <c r="B114" s="23">
        <v>2017</v>
      </c>
      <c r="C114" s="162">
        <v>3210</v>
      </c>
      <c r="D114" s="162">
        <v>3654</v>
      </c>
      <c r="E114" s="162">
        <v>1945</v>
      </c>
      <c r="F114" s="162">
        <v>64</v>
      </c>
      <c r="G114" s="162">
        <v>20</v>
      </c>
      <c r="H114" s="162">
        <v>3</v>
      </c>
      <c r="I114" s="171">
        <v>8896</v>
      </c>
      <c r="J114" s="156">
        <f t="shared" si="7"/>
        <v>8896</v>
      </c>
      <c r="K114" s="156">
        <f t="shared" si="4"/>
        <v>0</v>
      </c>
    </row>
    <row r="115" spans="1:11" ht="15" hidden="1" customHeight="1">
      <c r="A115" s="153">
        <v>42856</v>
      </c>
      <c r="B115" s="23">
        <v>2017</v>
      </c>
      <c r="C115" s="162">
        <v>3217</v>
      </c>
      <c r="D115" s="162">
        <v>3653</v>
      </c>
      <c r="E115" s="162">
        <v>1973</v>
      </c>
      <c r="F115" s="162">
        <v>64</v>
      </c>
      <c r="G115" s="162">
        <v>21</v>
      </c>
      <c r="H115" s="162">
        <v>3</v>
      </c>
      <c r="I115" s="171">
        <v>8931</v>
      </c>
      <c r="J115" s="156">
        <f t="shared" si="7"/>
        <v>8931</v>
      </c>
      <c r="K115" s="156">
        <f t="shared" si="4"/>
        <v>0</v>
      </c>
    </row>
    <row r="116" spans="1:11" s="166" customFormat="1" ht="15" hidden="1" customHeight="1">
      <c r="A116" s="153">
        <v>42887</v>
      </c>
      <c r="B116" s="23">
        <v>2017</v>
      </c>
      <c r="C116" s="162">
        <v>3320</v>
      </c>
      <c r="D116" s="162">
        <v>3785</v>
      </c>
      <c r="E116" s="162">
        <v>2041</v>
      </c>
      <c r="F116" s="162">
        <v>67</v>
      </c>
      <c r="G116" s="162">
        <v>22</v>
      </c>
      <c r="H116" s="162">
        <v>3</v>
      </c>
      <c r="I116" s="171">
        <v>9238</v>
      </c>
      <c r="J116" s="165">
        <f t="shared" si="7"/>
        <v>9238</v>
      </c>
      <c r="K116" s="156">
        <f t="shared" si="4"/>
        <v>0</v>
      </c>
    </row>
    <row r="117" spans="1:11" ht="15" hidden="1" customHeight="1">
      <c r="A117" s="153">
        <v>42917</v>
      </c>
      <c r="B117" s="23">
        <v>2017</v>
      </c>
      <c r="C117" s="162">
        <v>3398</v>
      </c>
      <c r="D117" s="162">
        <v>4063</v>
      </c>
      <c r="E117" s="162">
        <v>2110</v>
      </c>
      <c r="F117" s="162">
        <v>65</v>
      </c>
      <c r="G117" s="162">
        <v>24</v>
      </c>
      <c r="H117" s="162">
        <v>3</v>
      </c>
      <c r="I117" s="171">
        <v>9663</v>
      </c>
      <c r="J117" s="156">
        <f t="shared" si="7"/>
        <v>9663</v>
      </c>
      <c r="K117" s="156">
        <f t="shared" si="4"/>
        <v>0</v>
      </c>
    </row>
    <row r="118" spans="1:11" ht="15" hidden="1" customHeight="1">
      <c r="A118" s="153">
        <v>42948</v>
      </c>
      <c r="B118" s="23">
        <v>2017</v>
      </c>
      <c r="C118" s="162">
        <v>3394</v>
      </c>
      <c r="D118" s="162">
        <v>3958</v>
      </c>
      <c r="E118" s="162">
        <v>2066</v>
      </c>
      <c r="F118" s="162">
        <v>66</v>
      </c>
      <c r="G118" s="162">
        <v>24</v>
      </c>
      <c r="H118" s="162">
        <v>3</v>
      </c>
      <c r="I118" s="171">
        <v>9511</v>
      </c>
      <c r="J118" s="156">
        <f t="shared" si="7"/>
        <v>9511</v>
      </c>
      <c r="K118" s="156">
        <f t="shared" si="4"/>
        <v>0</v>
      </c>
    </row>
    <row r="119" spans="1:11" ht="15" hidden="1" customHeight="1">
      <c r="A119" s="153">
        <v>42979</v>
      </c>
      <c r="B119" s="23">
        <v>2017</v>
      </c>
      <c r="C119" s="162">
        <v>3451</v>
      </c>
      <c r="D119" s="162">
        <v>3928</v>
      </c>
      <c r="E119" s="162">
        <v>1972</v>
      </c>
      <c r="F119" s="162">
        <v>65</v>
      </c>
      <c r="G119" s="162">
        <v>21</v>
      </c>
      <c r="H119" s="162">
        <v>3</v>
      </c>
      <c r="I119" s="171">
        <v>9440</v>
      </c>
      <c r="J119" s="156">
        <f t="shared" si="7"/>
        <v>9440</v>
      </c>
      <c r="K119" s="156">
        <f t="shared" si="4"/>
        <v>0</v>
      </c>
    </row>
    <row r="120" spans="1:11" ht="15" hidden="1" customHeight="1">
      <c r="A120" s="153">
        <v>43009</v>
      </c>
      <c r="B120" s="23">
        <v>2017</v>
      </c>
      <c r="C120" s="162">
        <v>3339</v>
      </c>
      <c r="D120" s="162">
        <v>3720</v>
      </c>
      <c r="E120" s="162">
        <v>1832</v>
      </c>
      <c r="F120" s="162">
        <v>66</v>
      </c>
      <c r="G120" s="162">
        <v>19</v>
      </c>
      <c r="H120" s="162">
        <v>3</v>
      </c>
      <c r="I120" s="171">
        <v>8979</v>
      </c>
      <c r="J120" s="156">
        <f t="shared" si="7"/>
        <v>8979</v>
      </c>
      <c r="K120" s="156">
        <f t="shared" si="4"/>
        <v>0</v>
      </c>
    </row>
    <row r="121" spans="1:11" ht="15" hidden="1" customHeight="1">
      <c r="A121" s="153">
        <v>43040</v>
      </c>
      <c r="B121" s="23">
        <v>2017</v>
      </c>
      <c r="C121" s="162">
        <v>3315</v>
      </c>
      <c r="D121" s="162">
        <v>3789</v>
      </c>
      <c r="E121" s="162">
        <v>1752</v>
      </c>
      <c r="F121" s="162">
        <v>62</v>
      </c>
      <c r="G121" s="162">
        <v>21</v>
      </c>
      <c r="H121" s="162">
        <v>3</v>
      </c>
      <c r="I121" s="171">
        <v>8942</v>
      </c>
      <c r="J121" s="156">
        <f t="shared" si="7"/>
        <v>8942</v>
      </c>
      <c r="K121" s="156">
        <f t="shared" si="4"/>
        <v>0</v>
      </c>
    </row>
    <row r="122" spans="1:11" ht="15" hidden="1" customHeight="1">
      <c r="A122" s="153">
        <v>43070</v>
      </c>
      <c r="B122" s="23">
        <v>2017</v>
      </c>
      <c r="C122" s="162">
        <v>3301</v>
      </c>
      <c r="D122" s="162">
        <v>3626</v>
      </c>
      <c r="E122" s="162">
        <v>1474</v>
      </c>
      <c r="F122" s="162">
        <v>59</v>
      </c>
      <c r="G122" s="162">
        <v>23</v>
      </c>
      <c r="H122" s="162">
        <v>3</v>
      </c>
      <c r="I122" s="171">
        <v>8486</v>
      </c>
      <c r="J122" s="156">
        <f t="shared" si="7"/>
        <v>8486</v>
      </c>
      <c r="K122" s="156">
        <f t="shared" si="4"/>
        <v>0</v>
      </c>
    </row>
    <row r="123" spans="1:11" s="152" customFormat="1" ht="25.9" customHeight="1">
      <c r="A123" s="147">
        <v>2018</v>
      </c>
      <c r="B123" s="167">
        <v>2018</v>
      </c>
      <c r="C123" s="168"/>
      <c r="D123" s="168"/>
      <c r="E123" s="168"/>
      <c r="F123" s="168"/>
      <c r="G123" s="168"/>
      <c r="H123" s="168"/>
      <c r="I123" s="169"/>
      <c r="J123" s="156"/>
      <c r="K123" s="156"/>
    </row>
    <row r="124" spans="1:11" ht="15" customHeight="1">
      <c r="A124" s="153">
        <v>43101</v>
      </c>
      <c r="B124" s="172" t="s">
        <v>90</v>
      </c>
      <c r="C124" s="162">
        <v>3138</v>
      </c>
      <c r="D124" s="162">
        <v>3485</v>
      </c>
      <c r="E124" s="162">
        <v>1610</v>
      </c>
      <c r="F124" s="162">
        <v>60</v>
      </c>
      <c r="G124" s="162">
        <v>21</v>
      </c>
      <c r="H124" s="162">
        <v>3</v>
      </c>
      <c r="I124" s="171">
        <v>8317</v>
      </c>
      <c r="J124" s="156">
        <f t="shared" ref="J124:J135" si="8">SUM(C124:H124)</f>
        <v>8317</v>
      </c>
      <c r="K124" s="156">
        <f t="shared" si="4"/>
        <v>0</v>
      </c>
    </row>
    <row r="125" spans="1:11" ht="15" customHeight="1">
      <c r="A125" s="153">
        <v>43132</v>
      </c>
      <c r="B125" s="172" t="s">
        <v>91</v>
      </c>
      <c r="C125" s="162">
        <v>3178</v>
      </c>
      <c r="D125" s="162">
        <v>3374</v>
      </c>
      <c r="E125" s="162">
        <v>1683</v>
      </c>
      <c r="F125" s="162">
        <v>66</v>
      </c>
      <c r="G125" s="162">
        <v>22</v>
      </c>
      <c r="H125" s="162">
        <v>3</v>
      </c>
      <c r="I125" s="171">
        <v>8326</v>
      </c>
      <c r="J125" s="156">
        <f t="shared" si="8"/>
        <v>8326</v>
      </c>
      <c r="K125" s="156">
        <f t="shared" si="4"/>
        <v>0</v>
      </c>
    </row>
    <row r="126" spans="1:11" ht="15" customHeight="1">
      <c r="A126" s="153">
        <v>43160</v>
      </c>
      <c r="B126" s="173" t="s">
        <v>92</v>
      </c>
      <c r="C126" s="174">
        <v>3185</v>
      </c>
      <c r="D126" s="174">
        <v>3585</v>
      </c>
      <c r="E126" s="174">
        <v>1853</v>
      </c>
      <c r="F126" s="174">
        <v>65</v>
      </c>
      <c r="G126" s="174">
        <v>22</v>
      </c>
      <c r="H126" s="174">
        <v>3</v>
      </c>
      <c r="I126" s="174">
        <v>8713</v>
      </c>
      <c r="J126" s="156">
        <f t="shared" si="8"/>
        <v>8713</v>
      </c>
      <c r="K126" s="156">
        <f t="shared" si="4"/>
        <v>0</v>
      </c>
    </row>
    <row r="127" spans="1:11" s="186" customFormat="1" ht="15" customHeight="1">
      <c r="A127" s="153">
        <v>43191</v>
      </c>
      <c r="B127" s="172" t="s">
        <v>93</v>
      </c>
      <c r="C127" s="162">
        <v>3102</v>
      </c>
      <c r="D127" s="162">
        <v>3566</v>
      </c>
      <c r="E127" s="162">
        <v>1901</v>
      </c>
      <c r="F127" s="162">
        <v>68</v>
      </c>
      <c r="G127" s="162">
        <v>21</v>
      </c>
      <c r="H127" s="162">
        <v>3</v>
      </c>
      <c r="I127" s="171">
        <v>8661</v>
      </c>
      <c r="J127" s="156">
        <f t="shared" si="8"/>
        <v>8661</v>
      </c>
      <c r="K127" s="156">
        <f t="shared" si="4"/>
        <v>0</v>
      </c>
    </row>
    <row r="128" spans="1:11" ht="15" customHeight="1">
      <c r="A128" s="153">
        <v>43221</v>
      </c>
      <c r="B128" s="172" t="s">
        <v>94</v>
      </c>
      <c r="C128" s="162">
        <v>3132</v>
      </c>
      <c r="D128" s="162">
        <v>3557</v>
      </c>
      <c r="E128" s="162">
        <v>1994</v>
      </c>
      <c r="F128" s="162">
        <v>73</v>
      </c>
      <c r="G128" s="162">
        <v>19</v>
      </c>
      <c r="H128" s="162">
        <v>3</v>
      </c>
      <c r="I128" s="171">
        <v>8778</v>
      </c>
      <c r="J128" s="156">
        <f t="shared" si="8"/>
        <v>8778</v>
      </c>
      <c r="K128" s="156">
        <f t="shared" si="4"/>
        <v>0</v>
      </c>
    </row>
    <row r="129" spans="1:11" s="166" customFormat="1" ht="15" customHeight="1">
      <c r="A129" s="153">
        <v>43252</v>
      </c>
      <c r="B129" s="172" t="s">
        <v>95</v>
      </c>
      <c r="C129" s="162">
        <v>3283</v>
      </c>
      <c r="D129" s="162">
        <v>3819</v>
      </c>
      <c r="E129" s="162">
        <v>2071</v>
      </c>
      <c r="F129" s="162">
        <v>78</v>
      </c>
      <c r="G129" s="162">
        <v>21</v>
      </c>
      <c r="H129" s="162">
        <v>3</v>
      </c>
      <c r="I129" s="171">
        <v>9275</v>
      </c>
      <c r="J129" s="165">
        <f t="shared" si="8"/>
        <v>9275</v>
      </c>
      <c r="K129" s="156">
        <f t="shared" si="4"/>
        <v>0</v>
      </c>
    </row>
    <row r="130" spans="1:11" ht="15" customHeight="1">
      <c r="A130" s="153">
        <v>43282</v>
      </c>
      <c r="B130" s="172" t="s">
        <v>96</v>
      </c>
      <c r="C130" s="162">
        <v>3414</v>
      </c>
      <c r="D130" s="162">
        <v>3922</v>
      </c>
      <c r="E130" s="162">
        <v>2088</v>
      </c>
      <c r="F130" s="162">
        <v>71</v>
      </c>
      <c r="G130" s="162">
        <v>24</v>
      </c>
      <c r="H130" s="162">
        <v>3</v>
      </c>
      <c r="I130" s="171">
        <v>9522</v>
      </c>
      <c r="J130" s="156">
        <f t="shared" si="8"/>
        <v>9522</v>
      </c>
      <c r="K130" s="156">
        <f t="shared" si="4"/>
        <v>0</v>
      </c>
    </row>
    <row r="131" spans="1:11" ht="15" customHeight="1">
      <c r="A131" s="153">
        <v>43313</v>
      </c>
      <c r="B131" s="172" t="s">
        <v>97</v>
      </c>
      <c r="C131" s="162">
        <v>3418</v>
      </c>
      <c r="D131" s="162">
        <v>3827</v>
      </c>
      <c r="E131" s="162">
        <v>2046</v>
      </c>
      <c r="F131" s="162">
        <v>70</v>
      </c>
      <c r="G131" s="162">
        <v>23</v>
      </c>
      <c r="H131" s="162">
        <v>3</v>
      </c>
      <c r="I131" s="171">
        <v>9387</v>
      </c>
      <c r="J131" s="156">
        <f t="shared" si="8"/>
        <v>9387</v>
      </c>
      <c r="K131" s="156">
        <f t="shared" si="4"/>
        <v>0</v>
      </c>
    </row>
    <row r="132" spans="1:11" ht="15" customHeight="1">
      <c r="A132" s="153">
        <v>43344</v>
      </c>
      <c r="B132" s="172" t="s">
        <v>98</v>
      </c>
      <c r="C132" s="162">
        <v>3513</v>
      </c>
      <c r="D132" s="162">
        <v>3724</v>
      </c>
      <c r="E132" s="162">
        <v>1967</v>
      </c>
      <c r="F132" s="162">
        <v>63</v>
      </c>
      <c r="G132" s="162">
        <v>24</v>
      </c>
      <c r="H132" s="162">
        <v>3</v>
      </c>
      <c r="I132" s="171">
        <v>9294</v>
      </c>
      <c r="J132" s="156">
        <f t="shared" si="8"/>
        <v>9294</v>
      </c>
      <c r="K132" s="156">
        <f t="shared" si="4"/>
        <v>0</v>
      </c>
    </row>
    <row r="133" spans="1:11" ht="15" customHeight="1">
      <c r="A133" s="153">
        <v>43374</v>
      </c>
      <c r="B133" s="172" t="s">
        <v>99</v>
      </c>
      <c r="C133" s="162">
        <v>3329</v>
      </c>
      <c r="D133" s="162">
        <v>3631</v>
      </c>
      <c r="E133" s="162">
        <v>1848</v>
      </c>
      <c r="F133" s="162">
        <v>67</v>
      </c>
      <c r="G133" s="162">
        <v>20</v>
      </c>
      <c r="H133" s="162">
        <v>3</v>
      </c>
      <c r="I133" s="171">
        <v>8898</v>
      </c>
      <c r="J133" s="156">
        <f t="shared" si="8"/>
        <v>8898</v>
      </c>
      <c r="K133" s="156">
        <f t="shared" si="4"/>
        <v>0</v>
      </c>
    </row>
    <row r="134" spans="1:11" ht="15" customHeight="1">
      <c r="A134" s="153">
        <v>43405</v>
      </c>
      <c r="B134" s="172" t="s">
        <v>100</v>
      </c>
      <c r="C134" s="162">
        <v>3381</v>
      </c>
      <c r="D134" s="162">
        <v>3715</v>
      </c>
      <c r="E134" s="162">
        <v>1716</v>
      </c>
      <c r="F134" s="162">
        <v>66</v>
      </c>
      <c r="G134" s="162">
        <v>21</v>
      </c>
      <c r="H134" s="162">
        <v>3</v>
      </c>
      <c r="I134" s="171">
        <v>8902</v>
      </c>
      <c r="J134" s="156">
        <f t="shared" si="8"/>
        <v>8902</v>
      </c>
      <c r="K134" s="156">
        <f t="shared" si="4"/>
        <v>0</v>
      </c>
    </row>
    <row r="135" spans="1:11" ht="15" customHeight="1">
      <c r="A135" s="153">
        <v>43435</v>
      </c>
      <c r="B135" s="172" t="s">
        <v>101</v>
      </c>
      <c r="C135" s="162">
        <v>3367</v>
      </c>
      <c r="D135" s="162">
        <v>3646</v>
      </c>
      <c r="E135" s="162">
        <v>1474</v>
      </c>
      <c r="F135" s="162">
        <v>65</v>
      </c>
      <c r="G135" s="162">
        <v>26</v>
      </c>
      <c r="H135" s="162">
        <v>3</v>
      </c>
      <c r="I135" s="171">
        <v>8581</v>
      </c>
      <c r="J135" s="156">
        <f t="shared" si="8"/>
        <v>8581</v>
      </c>
      <c r="K135" s="156">
        <f t="shared" si="4"/>
        <v>0</v>
      </c>
    </row>
    <row r="136" spans="1:11" s="152" customFormat="1" ht="25.9" customHeight="1">
      <c r="A136" s="147">
        <v>2019</v>
      </c>
      <c r="B136" s="167">
        <v>2019</v>
      </c>
      <c r="C136" s="168"/>
      <c r="D136" s="168"/>
      <c r="E136" s="168"/>
      <c r="F136" s="168"/>
      <c r="G136" s="168"/>
      <c r="H136" s="168"/>
      <c r="I136" s="169"/>
      <c r="J136" s="156"/>
      <c r="K136" s="156"/>
    </row>
    <row r="137" spans="1:11" ht="15" customHeight="1">
      <c r="A137" s="175" t="s">
        <v>102</v>
      </c>
      <c r="B137" s="172" t="s">
        <v>90</v>
      </c>
      <c r="C137" s="162">
        <v>3190</v>
      </c>
      <c r="D137" s="162">
        <v>3415</v>
      </c>
      <c r="E137" s="162">
        <v>1577</v>
      </c>
      <c r="F137" s="162">
        <v>67</v>
      </c>
      <c r="G137" s="162">
        <v>22</v>
      </c>
      <c r="H137" s="162">
        <v>3</v>
      </c>
      <c r="I137" s="171">
        <v>8274</v>
      </c>
      <c r="J137" s="156">
        <f t="shared" ref="J137:J148" si="9">SUM(C137:H137)</f>
        <v>8274</v>
      </c>
      <c r="K137" s="156">
        <f t="shared" ref="K137:K148" si="10">J137-I137</f>
        <v>0</v>
      </c>
    </row>
    <row r="138" spans="1:11" ht="15" customHeight="1">
      <c r="A138" s="175" t="s">
        <v>15</v>
      </c>
      <c r="B138" s="172" t="s">
        <v>91</v>
      </c>
      <c r="C138" s="162">
        <v>3171</v>
      </c>
      <c r="D138" s="162">
        <v>3448</v>
      </c>
      <c r="E138" s="162">
        <v>1704</v>
      </c>
      <c r="F138" s="162">
        <v>71</v>
      </c>
      <c r="G138" s="162">
        <v>22</v>
      </c>
      <c r="H138" s="162">
        <v>3</v>
      </c>
      <c r="I138" s="171">
        <v>8419</v>
      </c>
      <c r="J138" s="156">
        <f t="shared" si="9"/>
        <v>8419</v>
      </c>
      <c r="K138" s="156">
        <f t="shared" si="10"/>
        <v>0</v>
      </c>
    </row>
    <row r="139" spans="1:11" ht="15" customHeight="1">
      <c r="A139" s="175" t="s">
        <v>16</v>
      </c>
      <c r="B139" s="173" t="s">
        <v>92</v>
      </c>
      <c r="C139" s="174">
        <v>3142</v>
      </c>
      <c r="D139" s="174">
        <v>3647</v>
      </c>
      <c r="E139" s="174">
        <v>1809</v>
      </c>
      <c r="F139" s="174">
        <v>74</v>
      </c>
      <c r="G139" s="174">
        <v>21</v>
      </c>
      <c r="H139" s="174">
        <v>3</v>
      </c>
      <c r="I139" s="174">
        <v>8696</v>
      </c>
      <c r="J139" s="156">
        <f t="shared" si="9"/>
        <v>8696</v>
      </c>
      <c r="K139" s="156">
        <f t="shared" si="10"/>
        <v>0</v>
      </c>
    </row>
    <row r="140" spans="1:11" s="186" customFormat="1" ht="15" customHeight="1">
      <c r="A140" s="175" t="s">
        <v>17</v>
      </c>
      <c r="B140" s="172" t="s">
        <v>93</v>
      </c>
      <c r="C140" s="162">
        <v>3186</v>
      </c>
      <c r="D140" s="162">
        <v>3509</v>
      </c>
      <c r="E140" s="162">
        <v>1870</v>
      </c>
      <c r="F140" s="162">
        <v>77</v>
      </c>
      <c r="G140" s="162">
        <v>21</v>
      </c>
      <c r="H140" s="162">
        <v>3</v>
      </c>
      <c r="I140" s="171">
        <v>8666</v>
      </c>
      <c r="J140" s="156">
        <f t="shared" si="9"/>
        <v>8666</v>
      </c>
      <c r="K140" s="156">
        <f t="shared" si="10"/>
        <v>0</v>
      </c>
    </row>
    <row r="141" spans="1:11" ht="15" customHeight="1">
      <c r="A141" s="175" t="s">
        <v>18</v>
      </c>
      <c r="B141" s="172" t="s">
        <v>94</v>
      </c>
      <c r="C141" s="162">
        <v>3174</v>
      </c>
      <c r="D141" s="162">
        <v>3513</v>
      </c>
      <c r="E141" s="162">
        <v>1939</v>
      </c>
      <c r="F141" s="162">
        <v>76</v>
      </c>
      <c r="G141" s="162">
        <v>21</v>
      </c>
      <c r="H141" s="162">
        <v>3</v>
      </c>
      <c r="I141" s="171">
        <v>8726</v>
      </c>
      <c r="J141" s="156">
        <f t="shared" si="9"/>
        <v>8726</v>
      </c>
      <c r="K141" s="156">
        <f t="shared" si="10"/>
        <v>0</v>
      </c>
    </row>
    <row r="142" spans="1:11" s="166" customFormat="1" ht="15" customHeight="1">
      <c r="A142" s="175" t="s">
        <v>19</v>
      </c>
      <c r="B142" s="172" t="s">
        <v>95</v>
      </c>
      <c r="C142" s="162">
        <v>3294</v>
      </c>
      <c r="D142" s="162">
        <v>3823</v>
      </c>
      <c r="E142" s="162">
        <v>2036</v>
      </c>
      <c r="F142" s="162">
        <v>79</v>
      </c>
      <c r="G142" s="162">
        <v>21</v>
      </c>
      <c r="H142" s="162">
        <v>3</v>
      </c>
      <c r="I142" s="171">
        <v>9256</v>
      </c>
      <c r="J142" s="165">
        <f t="shared" si="9"/>
        <v>9256</v>
      </c>
      <c r="K142" s="156">
        <f t="shared" si="10"/>
        <v>0</v>
      </c>
    </row>
    <row r="143" spans="1:11" ht="15" customHeight="1">
      <c r="A143" s="175" t="s">
        <v>20</v>
      </c>
      <c r="B143" s="172" t="s">
        <v>96</v>
      </c>
      <c r="C143" s="162">
        <v>3326</v>
      </c>
      <c r="D143" s="162">
        <v>4022</v>
      </c>
      <c r="E143" s="162">
        <v>2081</v>
      </c>
      <c r="F143" s="162">
        <v>82</v>
      </c>
      <c r="G143" s="162">
        <v>24</v>
      </c>
      <c r="H143" s="162">
        <v>3</v>
      </c>
      <c r="I143" s="171">
        <v>9538</v>
      </c>
      <c r="J143" s="156">
        <f t="shared" si="9"/>
        <v>9538</v>
      </c>
      <c r="K143" s="156">
        <f t="shared" si="10"/>
        <v>0</v>
      </c>
    </row>
    <row r="144" spans="1:11" ht="15" customHeight="1">
      <c r="A144" s="175" t="s">
        <v>21</v>
      </c>
      <c r="B144" s="172" t="s">
        <v>97</v>
      </c>
      <c r="C144" s="162">
        <v>3284</v>
      </c>
      <c r="D144" s="162">
        <v>3989</v>
      </c>
      <c r="E144" s="162">
        <v>2060</v>
      </c>
      <c r="F144" s="162">
        <v>76</v>
      </c>
      <c r="G144" s="162">
        <v>22</v>
      </c>
      <c r="H144" s="162">
        <v>3</v>
      </c>
      <c r="I144" s="171">
        <v>9434</v>
      </c>
      <c r="J144" s="156">
        <f t="shared" si="9"/>
        <v>9434</v>
      </c>
      <c r="K144" s="156">
        <f t="shared" si="10"/>
        <v>0</v>
      </c>
    </row>
    <row r="145" spans="1:11" ht="15" customHeight="1">
      <c r="A145" s="175" t="s">
        <v>22</v>
      </c>
      <c r="B145" s="172" t="s">
        <v>98</v>
      </c>
      <c r="C145" s="162">
        <v>3321</v>
      </c>
      <c r="D145" s="162">
        <v>3795</v>
      </c>
      <c r="E145" s="162">
        <v>1912</v>
      </c>
      <c r="F145" s="162">
        <v>72</v>
      </c>
      <c r="G145" s="162">
        <v>23</v>
      </c>
      <c r="H145" s="162">
        <v>3</v>
      </c>
      <c r="I145" s="171">
        <v>9126</v>
      </c>
      <c r="J145" s="156">
        <f t="shared" si="9"/>
        <v>9126</v>
      </c>
      <c r="K145" s="156">
        <f t="shared" si="10"/>
        <v>0</v>
      </c>
    </row>
    <row r="146" spans="1:11" ht="15" customHeight="1">
      <c r="A146" s="175" t="s">
        <v>23</v>
      </c>
      <c r="B146" s="172" t="s">
        <v>99</v>
      </c>
      <c r="C146" s="162">
        <v>3288</v>
      </c>
      <c r="D146" s="162">
        <v>3538</v>
      </c>
      <c r="E146" s="162">
        <v>1819</v>
      </c>
      <c r="F146" s="162">
        <v>71</v>
      </c>
      <c r="G146" s="162">
        <v>21</v>
      </c>
      <c r="H146" s="162">
        <v>3</v>
      </c>
      <c r="I146" s="171">
        <v>8740</v>
      </c>
      <c r="J146" s="156">
        <f t="shared" si="9"/>
        <v>8740</v>
      </c>
      <c r="K146" s="156">
        <f t="shared" si="10"/>
        <v>0</v>
      </c>
    </row>
    <row r="147" spans="1:11" ht="15" customHeight="1">
      <c r="A147" s="175" t="s">
        <v>24</v>
      </c>
      <c r="B147" s="172" t="s">
        <v>100</v>
      </c>
      <c r="C147" s="162">
        <v>3276</v>
      </c>
      <c r="D147" s="162">
        <v>3716</v>
      </c>
      <c r="E147" s="162">
        <v>1712</v>
      </c>
      <c r="F147" s="162">
        <v>71</v>
      </c>
      <c r="G147" s="162">
        <v>23</v>
      </c>
      <c r="H147" s="162">
        <v>3</v>
      </c>
      <c r="I147" s="171">
        <v>8801</v>
      </c>
      <c r="J147" s="156">
        <f t="shared" si="9"/>
        <v>8801</v>
      </c>
      <c r="K147" s="156">
        <f t="shared" si="10"/>
        <v>0</v>
      </c>
    </row>
    <row r="148" spans="1:11" ht="15" customHeight="1">
      <c r="A148" s="187" t="s">
        <v>25</v>
      </c>
      <c r="B148" s="172" t="s">
        <v>101</v>
      </c>
      <c r="C148" s="162">
        <v>3180</v>
      </c>
      <c r="D148" s="162">
        <v>3669</v>
      </c>
      <c r="E148" s="162">
        <v>1429</v>
      </c>
      <c r="F148" s="162">
        <v>65</v>
      </c>
      <c r="G148" s="162">
        <v>25</v>
      </c>
      <c r="H148" s="162">
        <v>3</v>
      </c>
      <c r="I148" s="171">
        <v>8371</v>
      </c>
      <c r="J148" s="156">
        <f t="shared" si="9"/>
        <v>8371</v>
      </c>
      <c r="K148" s="156">
        <f t="shared" si="10"/>
        <v>0</v>
      </c>
    </row>
    <row r="149" spans="1:11" s="152" customFormat="1" ht="25.9" customHeight="1">
      <c r="A149" s="147">
        <v>2020</v>
      </c>
      <c r="B149" s="167">
        <v>2020</v>
      </c>
      <c r="C149" s="168"/>
      <c r="D149" s="168"/>
      <c r="E149" s="168"/>
      <c r="F149" s="168"/>
      <c r="G149" s="168"/>
      <c r="H149" s="168"/>
      <c r="I149" s="169"/>
      <c r="J149" s="156"/>
      <c r="K149" s="156"/>
    </row>
    <row r="150" spans="1:11" ht="15" customHeight="1">
      <c r="A150" s="175" t="s">
        <v>14</v>
      </c>
      <c r="B150" s="172" t="s">
        <v>90</v>
      </c>
      <c r="C150" s="162">
        <v>3081</v>
      </c>
      <c r="D150" s="162">
        <v>3421</v>
      </c>
      <c r="E150" s="162">
        <v>1583</v>
      </c>
      <c r="F150" s="162">
        <v>60</v>
      </c>
      <c r="G150" s="162">
        <v>23</v>
      </c>
      <c r="H150" s="162">
        <v>3</v>
      </c>
      <c r="I150" s="171">
        <v>8171</v>
      </c>
      <c r="J150" s="156">
        <f t="shared" ref="J150:J161" si="11">SUM(C150:H150)</f>
        <v>8171</v>
      </c>
      <c r="K150" s="156">
        <f t="shared" ref="K150:K161" si="12">J150-I150</f>
        <v>0</v>
      </c>
    </row>
    <row r="151" spans="1:11" ht="15" customHeight="1">
      <c r="A151" s="175" t="s">
        <v>15</v>
      </c>
      <c r="B151" s="172" t="s">
        <v>91</v>
      </c>
      <c r="C151" s="162">
        <v>3128</v>
      </c>
      <c r="D151" s="162">
        <v>3422</v>
      </c>
      <c r="E151" s="162">
        <v>1702</v>
      </c>
      <c r="F151" s="162">
        <v>68</v>
      </c>
      <c r="G151" s="162">
        <v>22</v>
      </c>
      <c r="H151" s="162">
        <v>3</v>
      </c>
      <c r="I151" s="171">
        <v>8345</v>
      </c>
      <c r="J151" s="156">
        <f t="shared" si="11"/>
        <v>8345</v>
      </c>
      <c r="K151" s="156">
        <f t="shared" si="12"/>
        <v>0</v>
      </c>
    </row>
    <row r="152" spans="1:11" ht="15" customHeight="1">
      <c r="A152" s="175" t="s">
        <v>16</v>
      </c>
      <c r="B152" s="173" t="s">
        <v>92</v>
      </c>
      <c r="C152" s="174">
        <v>2969</v>
      </c>
      <c r="D152" s="174">
        <v>3328</v>
      </c>
      <c r="E152" s="174">
        <v>1683</v>
      </c>
      <c r="F152" s="174">
        <v>56</v>
      </c>
      <c r="G152" s="174">
        <v>21</v>
      </c>
      <c r="H152" s="174">
        <v>3</v>
      </c>
      <c r="I152" s="174">
        <v>8060</v>
      </c>
      <c r="J152" s="156">
        <f t="shared" si="11"/>
        <v>8060</v>
      </c>
      <c r="K152" s="156">
        <f t="shared" si="12"/>
        <v>0</v>
      </c>
    </row>
    <row r="153" spans="1:11" s="186" customFormat="1" ht="15" customHeight="1">
      <c r="A153" s="175" t="s">
        <v>17</v>
      </c>
      <c r="B153" s="172" t="s">
        <v>93</v>
      </c>
      <c r="C153" s="162"/>
      <c r="D153" s="162"/>
      <c r="E153" s="162"/>
      <c r="F153" s="162"/>
      <c r="G153" s="162"/>
      <c r="H153" s="162"/>
      <c r="I153" s="171"/>
      <c r="J153" s="156">
        <f t="shared" si="11"/>
        <v>0</v>
      </c>
      <c r="K153" s="156">
        <f t="shared" si="12"/>
        <v>0</v>
      </c>
    </row>
    <row r="154" spans="1:11" ht="15" customHeight="1">
      <c r="A154" s="175" t="s">
        <v>18</v>
      </c>
      <c r="B154" s="172" t="s">
        <v>94</v>
      </c>
      <c r="C154" s="162"/>
      <c r="D154" s="162"/>
      <c r="E154" s="162"/>
      <c r="F154" s="162"/>
      <c r="G154" s="162"/>
      <c r="H154" s="162"/>
      <c r="I154" s="171"/>
      <c r="J154" s="156">
        <f t="shared" si="11"/>
        <v>0</v>
      </c>
      <c r="K154" s="156">
        <f t="shared" si="12"/>
        <v>0</v>
      </c>
    </row>
    <row r="155" spans="1:11" s="166" customFormat="1" ht="15" customHeight="1">
      <c r="A155" s="175" t="s">
        <v>19</v>
      </c>
      <c r="B155" s="172" t="s">
        <v>95</v>
      </c>
      <c r="C155" s="162"/>
      <c r="D155" s="162"/>
      <c r="E155" s="162"/>
      <c r="F155" s="162"/>
      <c r="G155" s="162"/>
      <c r="H155" s="162"/>
      <c r="I155" s="171"/>
      <c r="J155" s="165">
        <f t="shared" si="11"/>
        <v>0</v>
      </c>
      <c r="K155" s="156">
        <f t="shared" si="12"/>
        <v>0</v>
      </c>
    </row>
    <row r="156" spans="1:11" ht="15" customHeight="1">
      <c r="A156" s="175" t="s">
        <v>20</v>
      </c>
      <c r="B156" s="172" t="s">
        <v>96</v>
      </c>
      <c r="C156" s="162"/>
      <c r="D156" s="162"/>
      <c r="E156" s="162"/>
      <c r="F156" s="162"/>
      <c r="G156" s="162"/>
      <c r="H156" s="162"/>
      <c r="I156" s="171"/>
      <c r="J156" s="156">
        <f t="shared" si="11"/>
        <v>0</v>
      </c>
      <c r="K156" s="156">
        <f t="shared" si="12"/>
        <v>0</v>
      </c>
    </row>
    <row r="157" spans="1:11" ht="15" customHeight="1">
      <c r="A157" s="175" t="s">
        <v>21</v>
      </c>
      <c r="B157" s="172" t="s">
        <v>97</v>
      </c>
      <c r="C157" s="162"/>
      <c r="D157" s="162"/>
      <c r="E157" s="162"/>
      <c r="F157" s="162"/>
      <c r="G157" s="162"/>
      <c r="H157" s="162"/>
      <c r="I157" s="171"/>
      <c r="J157" s="156">
        <f t="shared" si="11"/>
        <v>0</v>
      </c>
      <c r="K157" s="156">
        <f t="shared" si="12"/>
        <v>0</v>
      </c>
    </row>
    <row r="158" spans="1:11" ht="15" customHeight="1">
      <c r="A158" s="175" t="s">
        <v>22</v>
      </c>
      <c r="B158" s="172" t="s">
        <v>98</v>
      </c>
      <c r="C158" s="162"/>
      <c r="D158" s="162"/>
      <c r="E158" s="162"/>
      <c r="F158" s="162"/>
      <c r="G158" s="162"/>
      <c r="H158" s="162"/>
      <c r="I158" s="171"/>
      <c r="J158" s="156">
        <f t="shared" si="11"/>
        <v>0</v>
      </c>
      <c r="K158" s="156">
        <f t="shared" si="12"/>
        <v>0</v>
      </c>
    </row>
    <row r="159" spans="1:11" ht="15" customHeight="1">
      <c r="A159" s="175" t="s">
        <v>23</v>
      </c>
      <c r="B159" s="172" t="s">
        <v>99</v>
      </c>
      <c r="C159" s="162"/>
      <c r="D159" s="162"/>
      <c r="E159" s="162"/>
      <c r="F159" s="162"/>
      <c r="G159" s="162"/>
      <c r="H159" s="162"/>
      <c r="I159" s="171"/>
      <c r="J159" s="156">
        <f t="shared" si="11"/>
        <v>0</v>
      </c>
      <c r="K159" s="156">
        <f t="shared" si="12"/>
        <v>0</v>
      </c>
    </row>
    <row r="160" spans="1:11" ht="15" customHeight="1">
      <c r="A160" s="175" t="s">
        <v>24</v>
      </c>
      <c r="B160" s="172" t="s">
        <v>100</v>
      </c>
      <c r="C160" s="162"/>
      <c r="D160" s="162"/>
      <c r="E160" s="162"/>
      <c r="F160" s="162"/>
      <c r="G160" s="162"/>
      <c r="H160" s="162"/>
      <c r="I160" s="171"/>
      <c r="J160" s="156">
        <f t="shared" si="11"/>
        <v>0</v>
      </c>
      <c r="K160" s="156">
        <f t="shared" si="12"/>
        <v>0</v>
      </c>
    </row>
    <row r="161" spans="1:11" ht="15" customHeight="1">
      <c r="A161" s="187" t="s">
        <v>25</v>
      </c>
      <c r="B161" s="172" t="s">
        <v>101</v>
      </c>
      <c r="C161" s="162"/>
      <c r="D161" s="162"/>
      <c r="E161" s="162"/>
      <c r="F161" s="162"/>
      <c r="G161" s="162"/>
      <c r="H161" s="162"/>
      <c r="I161" s="171"/>
      <c r="J161" s="156">
        <f t="shared" si="11"/>
        <v>0</v>
      </c>
      <c r="K161" s="156">
        <f t="shared" si="12"/>
        <v>0</v>
      </c>
    </row>
    <row r="162" spans="1:11" ht="29.5" customHeight="1">
      <c r="A162" s="1411"/>
      <c r="B162" s="1411"/>
      <c r="C162" s="1412"/>
      <c r="D162" s="1412"/>
      <c r="E162" s="1412"/>
      <c r="F162" s="1412"/>
      <c r="G162" s="1412"/>
      <c r="H162" s="1412"/>
      <c r="I162" s="1412"/>
    </row>
    <row r="163" spans="1:11">
      <c r="B163" s="177"/>
      <c r="C163" s="156"/>
      <c r="D163" s="156"/>
      <c r="E163" s="156"/>
      <c r="F163" s="156"/>
      <c r="G163" s="156"/>
      <c r="H163" s="156"/>
      <c r="I163" s="156"/>
    </row>
    <row r="187" spans="3:8">
      <c r="C187" s="1236"/>
      <c r="D187" s="1236"/>
      <c r="E187" s="1236"/>
      <c r="F187" s="1236"/>
      <c r="G187" s="1236"/>
      <c r="H187" s="1236"/>
    </row>
    <row r="188" spans="3:8">
      <c r="C188" s="1236"/>
      <c r="D188" s="1236"/>
      <c r="E188" s="1236"/>
      <c r="F188" s="1236"/>
      <c r="G188" s="1236"/>
      <c r="H188" s="1236"/>
    </row>
    <row r="189" spans="3:8">
      <c r="C189" s="1236"/>
      <c r="D189" s="1236"/>
      <c r="E189" s="1236"/>
      <c r="F189" s="1236"/>
      <c r="G189" s="1236"/>
      <c r="H189" s="1236"/>
    </row>
    <row r="190" spans="3:8">
      <c r="C190" s="1236"/>
      <c r="D190" s="1236"/>
      <c r="E190" s="1236"/>
      <c r="F190" s="1236"/>
      <c r="G190" s="1236"/>
      <c r="H190" s="1236"/>
    </row>
    <row r="191" spans="3:8">
      <c r="C191" s="1236"/>
      <c r="D191" s="1236"/>
      <c r="E191" s="1236"/>
      <c r="F191" s="1236"/>
      <c r="G191" s="1236"/>
      <c r="H191" s="1236"/>
    </row>
    <row r="192" spans="3:8">
      <c r="C192" s="1236"/>
      <c r="D192" s="1236"/>
      <c r="E192" s="1236"/>
      <c r="F192" s="1236"/>
      <c r="G192" s="1236"/>
      <c r="H192" s="1236"/>
    </row>
    <row r="193" spans="3:8">
      <c r="C193" s="1236"/>
      <c r="D193" s="1236"/>
      <c r="E193" s="1236"/>
      <c r="F193" s="1236"/>
      <c r="G193" s="1236"/>
      <c r="H193" s="1236"/>
    </row>
    <row r="194" spans="3:8">
      <c r="C194" s="1236"/>
      <c r="D194" s="1236"/>
      <c r="E194" s="1236"/>
      <c r="F194" s="1236"/>
      <c r="G194" s="1236"/>
      <c r="H194" s="1236"/>
    </row>
    <row r="195" spans="3:8">
      <c r="C195" s="1236"/>
      <c r="D195" s="1236"/>
      <c r="E195" s="1236"/>
      <c r="F195" s="1236"/>
      <c r="G195" s="1236"/>
      <c r="H195" s="1236"/>
    </row>
    <row r="196" spans="3:8">
      <c r="C196" s="1236"/>
      <c r="D196" s="1236"/>
      <c r="E196" s="1236"/>
      <c r="F196" s="1236"/>
      <c r="G196" s="1236"/>
      <c r="H196" s="1236"/>
    </row>
    <row r="197" spans="3:8">
      <c r="C197" s="1236"/>
      <c r="D197" s="1236"/>
      <c r="E197" s="1236"/>
      <c r="F197" s="1236"/>
      <c r="G197" s="1236"/>
      <c r="H197" s="1236"/>
    </row>
    <row r="198" spans="3:8">
      <c r="C198" s="1236"/>
      <c r="D198" s="1236"/>
      <c r="E198" s="1236"/>
      <c r="F198" s="1236"/>
      <c r="G198" s="1236"/>
      <c r="H198" s="1236"/>
    </row>
    <row r="199" spans="3:8">
      <c r="C199" s="1236"/>
      <c r="D199" s="1236"/>
      <c r="E199" s="1236">
        <f>G182</f>
        <v>0</v>
      </c>
      <c r="F199" s="1236"/>
      <c r="G199" s="1236"/>
      <c r="H199" s="1236"/>
    </row>
    <row r="200" spans="3:8">
      <c r="C200" s="1236"/>
      <c r="D200" s="1236"/>
      <c r="E200" s="1236">
        <f>Extranjeros!I169</f>
        <v>2086399.8</v>
      </c>
      <c r="F200" s="1236"/>
      <c r="G200" s="1236"/>
      <c r="H200" s="1236"/>
    </row>
    <row r="201" spans="3:8">
      <c r="C201" s="1236"/>
      <c r="D201" s="1236"/>
      <c r="E201" s="1236"/>
      <c r="F201" s="1236"/>
      <c r="G201" s="1236"/>
      <c r="H201" s="1236"/>
    </row>
    <row r="202" spans="3:8">
      <c r="C202" s="1236"/>
      <c r="D202" s="1236"/>
      <c r="E202" s="1236"/>
      <c r="F202" s="1236"/>
      <c r="G202" s="1236"/>
      <c r="H202" s="1236"/>
    </row>
    <row r="203" spans="3:8">
      <c r="C203" s="1236">
        <f>D182</f>
        <v>0</v>
      </c>
      <c r="D203" s="1236"/>
      <c r="E203" s="1236"/>
      <c r="F203" s="1236"/>
      <c r="G203" s="1236"/>
      <c r="H203" s="1236"/>
    </row>
    <row r="204" spans="3:8">
      <c r="C204" s="1236">
        <f>F182</f>
        <v>0</v>
      </c>
      <c r="D204" s="1236"/>
      <c r="E204" s="1236"/>
      <c r="F204" s="1236"/>
      <c r="G204" s="1236"/>
      <c r="H204" s="1236"/>
    </row>
    <row r="205" spans="3:8">
      <c r="C205" s="1236"/>
      <c r="D205" s="1236"/>
      <c r="E205" s="1236"/>
      <c r="F205" s="1236"/>
      <c r="G205" s="1236"/>
      <c r="H205" s="1236"/>
    </row>
    <row r="206" spans="3:8">
      <c r="C206" s="1236"/>
      <c r="D206" s="1236"/>
      <c r="E206" s="1236"/>
      <c r="F206" s="1236"/>
      <c r="G206" s="1236"/>
      <c r="H206" s="1236"/>
    </row>
    <row r="207" spans="3:8">
      <c r="C207" s="1236"/>
      <c r="D207" s="1236"/>
      <c r="E207" s="1236"/>
      <c r="F207" s="1236"/>
      <c r="G207" s="1236"/>
      <c r="H207" s="1236"/>
    </row>
    <row r="208" spans="3:8">
      <c r="C208" s="1236"/>
      <c r="D208" s="1236"/>
      <c r="E208" s="1236"/>
      <c r="F208" s="1236"/>
      <c r="G208" s="1236"/>
      <c r="H208" s="1236"/>
    </row>
    <row r="209" spans="3:8">
      <c r="C209" s="1236"/>
      <c r="D209" s="1236"/>
      <c r="E209" s="1236"/>
      <c r="F209" s="1236"/>
      <c r="G209" s="1236"/>
      <c r="H209" s="1236"/>
    </row>
    <row r="210" spans="3:8">
      <c r="C210" s="1236"/>
      <c r="D210" s="1236"/>
      <c r="E210" s="1236"/>
      <c r="F210" s="1236"/>
      <c r="G210" s="1236"/>
      <c r="H210" s="1236"/>
    </row>
    <row r="211" spans="3:8">
      <c r="C211" s="1236"/>
      <c r="D211" s="1236"/>
      <c r="E211" s="1236"/>
      <c r="F211" s="1236"/>
      <c r="G211" s="1236"/>
      <c r="H211" s="1236"/>
    </row>
    <row r="212" spans="3:8">
      <c r="C212" s="1236"/>
      <c r="D212" s="1236"/>
      <c r="E212" s="1236"/>
      <c r="F212" s="1236"/>
      <c r="G212" s="1236"/>
      <c r="H212" s="1236"/>
    </row>
    <row r="213" spans="3:8">
      <c r="C213" s="1236"/>
      <c r="D213" s="1236"/>
      <c r="E213" s="1236"/>
      <c r="F213" s="1236"/>
      <c r="G213" s="1236"/>
      <c r="H213" s="1236"/>
    </row>
    <row r="214" spans="3:8">
      <c r="C214" s="1236"/>
      <c r="D214" s="1236"/>
      <c r="E214" s="1236"/>
      <c r="F214" s="1236"/>
      <c r="G214" s="1236"/>
      <c r="H214" s="1236"/>
    </row>
    <row r="215" spans="3:8">
      <c r="C215" s="1236"/>
      <c r="D215" s="1236"/>
      <c r="E215" s="1236"/>
      <c r="F215" s="1236"/>
      <c r="G215" s="1236"/>
      <c r="H215" s="1236"/>
    </row>
    <row r="244" spans="2:7">
      <c r="B244" s="133"/>
      <c r="C244" s="1237"/>
      <c r="D244" s="1237"/>
      <c r="E244" s="1237"/>
      <c r="F244" s="1237"/>
      <c r="G244" s="1237"/>
    </row>
    <row r="245" spans="2:7">
      <c r="B245" s="133"/>
      <c r="C245" s="1237"/>
      <c r="D245" s="1237"/>
      <c r="E245" s="1237"/>
      <c r="F245" s="1237"/>
      <c r="G245" s="1237"/>
    </row>
    <row r="246" spans="2:7">
      <c r="B246" s="133"/>
      <c r="C246" s="1237"/>
      <c r="D246" s="1237"/>
      <c r="E246" s="1237"/>
      <c r="F246" s="1237"/>
      <c r="G246" s="1237"/>
    </row>
    <row r="247" spans="2:7">
      <c r="B247" s="133"/>
      <c r="C247" s="1237"/>
      <c r="D247" s="1237"/>
      <c r="E247" s="1237"/>
      <c r="F247" s="1237"/>
      <c r="G247" s="1237"/>
    </row>
    <row r="248" spans="2:7">
      <c r="B248" s="133"/>
      <c r="C248" s="1237"/>
      <c r="D248" s="1237"/>
      <c r="E248" s="1237"/>
      <c r="F248" s="1237"/>
      <c r="G248" s="1237"/>
    </row>
    <row r="249" spans="2:7">
      <c r="B249" s="133"/>
      <c r="C249" s="1237"/>
      <c r="D249" s="1237"/>
      <c r="E249" s="1237"/>
      <c r="F249" s="1237"/>
      <c r="G249" s="1237"/>
    </row>
    <row r="250" spans="2:7">
      <c r="B250" s="133"/>
      <c r="C250" s="1237"/>
      <c r="D250" s="1237"/>
      <c r="E250" s="1237"/>
      <c r="F250" s="1237"/>
      <c r="G250" s="1237"/>
    </row>
    <row r="251" spans="2:7">
      <c r="B251" s="133"/>
      <c r="C251" s="1237"/>
      <c r="D251" s="1237"/>
      <c r="E251" s="1237"/>
      <c r="F251" s="1237"/>
      <c r="G251" s="1237"/>
    </row>
    <row r="252" spans="2:7">
      <c r="B252" s="133"/>
      <c r="C252" s="1237"/>
      <c r="D252" s="1237"/>
      <c r="E252" s="1237"/>
      <c r="F252" s="1237"/>
      <c r="G252" s="1237"/>
    </row>
    <row r="253" spans="2:7">
      <c r="B253" s="133"/>
      <c r="C253" s="1237"/>
      <c r="D253" s="1237"/>
      <c r="E253" s="1237"/>
      <c r="F253" s="1237"/>
      <c r="G253" s="1237"/>
    </row>
    <row r="254" spans="2:7">
      <c r="B254" s="133"/>
      <c r="C254" s="1300"/>
      <c r="D254" s="1300"/>
      <c r="E254" s="1300"/>
      <c r="F254" s="1300"/>
      <c r="G254" s="1237"/>
    </row>
    <row r="255" spans="2:7">
      <c r="B255" s="133"/>
      <c r="C255" s="1300"/>
      <c r="D255" s="1300"/>
      <c r="E255" s="1300"/>
      <c r="F255" s="1300"/>
      <c r="G255" s="1237"/>
    </row>
    <row r="256" spans="2:7">
      <c r="B256" s="133"/>
      <c r="C256" s="1300"/>
      <c r="D256" s="1301">
        <v>13601522</v>
      </c>
      <c r="E256" s="1300"/>
      <c r="F256" s="1300"/>
      <c r="G256" s="1237"/>
    </row>
    <row r="257" spans="2:7">
      <c r="B257" s="133"/>
      <c r="C257" s="1300"/>
      <c r="D257" s="1301">
        <v>12663935</v>
      </c>
      <c r="E257" s="1300"/>
      <c r="F257" s="1300"/>
      <c r="G257" s="1237"/>
    </row>
    <row r="258" spans="2:7">
      <c r="B258" s="133"/>
      <c r="C258" s="1300"/>
      <c r="D258" s="1301">
        <v>816638</v>
      </c>
      <c r="E258" s="1300"/>
      <c r="F258" s="1300"/>
      <c r="G258" s="1237"/>
    </row>
    <row r="259" spans="2:7">
      <c r="B259" s="133"/>
      <c r="C259" s="1300"/>
      <c r="D259" s="1301">
        <v>120950</v>
      </c>
      <c r="E259" s="1300"/>
      <c r="F259" s="1300"/>
      <c r="G259" s="1237"/>
    </row>
    <row r="260" spans="2:7">
      <c r="B260" s="133"/>
      <c r="C260" s="1300"/>
      <c r="D260" s="1301">
        <v>192344</v>
      </c>
      <c r="E260" s="1300"/>
      <c r="F260" s="1300"/>
      <c r="G260" s="1237"/>
    </row>
    <row r="261" spans="2:7">
      <c r="B261" s="133"/>
      <c r="C261" s="1300"/>
      <c r="D261" s="1301">
        <v>3057272</v>
      </c>
      <c r="E261" s="1300"/>
      <c r="F261" s="1300"/>
      <c r="G261" s="1237"/>
    </row>
    <row r="262" spans="2:7">
      <c r="B262" s="133"/>
      <c r="C262" s="1300"/>
      <c r="D262" s="1301">
        <v>62296</v>
      </c>
      <c r="E262" s="1300"/>
      <c r="F262" s="1300"/>
      <c r="G262" s="1237"/>
    </row>
    <row r="263" spans="2:7">
      <c r="B263" s="133"/>
      <c r="C263" s="1300"/>
      <c r="D263" s="1301">
        <v>5645</v>
      </c>
      <c r="E263" s="1300"/>
      <c r="F263" s="1300"/>
      <c r="G263" s="1237"/>
    </row>
    <row r="264" spans="2:7">
      <c r="B264" s="133"/>
      <c r="C264" s="1300"/>
      <c r="D264" s="1302">
        <v>16919079</v>
      </c>
      <c r="E264" s="1300"/>
      <c r="F264" s="1300"/>
      <c r="G264" s="1237"/>
    </row>
    <row r="265" spans="2:7">
      <c r="B265" s="133"/>
      <c r="C265" s="1300"/>
      <c r="D265" s="1300"/>
      <c r="E265" s="1300"/>
      <c r="F265" s="1300"/>
      <c r="G265" s="1237"/>
    </row>
    <row r="266" spans="2:7">
      <c r="B266" s="133"/>
      <c r="C266" s="1300"/>
      <c r="D266" s="1300"/>
      <c r="E266" s="1300"/>
      <c r="F266" s="1300"/>
      <c r="G266" s="1237"/>
    </row>
    <row r="267" spans="2:7">
      <c r="B267" s="133"/>
      <c r="C267" s="1300"/>
      <c r="D267" s="1300"/>
      <c r="E267" s="1300"/>
      <c r="F267" s="1300"/>
      <c r="G267" s="1237"/>
    </row>
    <row r="268" spans="2:7">
      <c r="B268" s="133"/>
      <c r="C268" s="1300"/>
      <c r="D268" s="1300"/>
      <c r="E268" s="1300"/>
      <c r="F268" s="1300"/>
      <c r="G268" s="1237"/>
    </row>
    <row r="269" spans="2:7">
      <c r="B269" s="133"/>
      <c r="C269" s="1300"/>
      <c r="D269" s="1300"/>
      <c r="E269" s="1300"/>
      <c r="F269" s="1300"/>
      <c r="G269" s="1237"/>
    </row>
    <row r="270" spans="2:7">
      <c r="B270" s="133"/>
      <c r="C270" s="1300"/>
      <c r="D270" s="1300"/>
      <c r="E270" s="1300"/>
      <c r="F270" s="1300"/>
      <c r="G270" s="1237"/>
    </row>
    <row r="271" spans="2:7">
      <c r="B271" s="133"/>
      <c r="C271" s="1300"/>
      <c r="D271" s="1300"/>
      <c r="E271" s="1300"/>
      <c r="F271" s="1300"/>
      <c r="G271" s="1237"/>
    </row>
    <row r="272" spans="2:7">
      <c r="B272" s="133"/>
      <c r="C272" s="1237"/>
      <c r="D272" s="1237"/>
      <c r="E272" s="1237"/>
      <c r="F272" s="1237"/>
      <c r="G272" s="1237"/>
    </row>
    <row r="273" spans="2:7">
      <c r="B273" s="133"/>
      <c r="C273" s="1237"/>
      <c r="D273" s="1237"/>
      <c r="E273" s="1237"/>
      <c r="F273" s="1237"/>
      <c r="G273" s="1237"/>
    </row>
    <row r="274" spans="2:7">
      <c r="B274" s="133"/>
      <c r="C274" s="1237"/>
      <c r="D274" s="1237"/>
      <c r="E274" s="1237"/>
      <c r="F274" s="1237"/>
      <c r="G274" s="1237"/>
    </row>
    <row r="275" spans="2:7">
      <c r="B275" s="133"/>
      <c r="C275" s="1237"/>
      <c r="D275" s="1237"/>
      <c r="E275" s="1237"/>
      <c r="F275" s="1237"/>
      <c r="G275" s="1237"/>
    </row>
    <row r="276" spans="2:7">
      <c r="B276" s="133"/>
      <c r="C276" s="1237"/>
      <c r="D276" s="1237"/>
      <c r="E276" s="1237"/>
      <c r="F276" s="1237"/>
      <c r="G276" s="1237"/>
    </row>
    <row r="277" spans="2:7">
      <c r="B277" s="133"/>
      <c r="C277" s="1237"/>
      <c r="D277" s="1237"/>
      <c r="E277" s="1237"/>
      <c r="F277" s="1237"/>
      <c r="G277" s="1237"/>
    </row>
    <row r="278" spans="2:7">
      <c r="B278" s="133"/>
      <c r="C278" s="1237"/>
      <c r="D278" s="1237"/>
      <c r="E278" s="1237"/>
      <c r="F278" s="1237"/>
      <c r="G278" s="1237"/>
    </row>
    <row r="279" spans="2:7">
      <c r="B279" s="133"/>
      <c r="C279" s="1237"/>
      <c r="D279" s="1237"/>
      <c r="E279" s="1237"/>
      <c r="F279" s="1237"/>
      <c r="G279" s="1237"/>
    </row>
    <row r="280" spans="2:7">
      <c r="B280" s="133"/>
      <c r="C280" s="1237"/>
      <c r="D280" s="1237"/>
      <c r="E280" s="1237"/>
      <c r="F280" s="1237"/>
      <c r="G280" s="1237"/>
    </row>
  </sheetData>
  <mergeCells count="1">
    <mergeCell ref="A162:I162"/>
  </mergeCells>
  <phoneticPr fontId="101" type="noConversion"/>
  <conditionalFormatting sqref="K18:K148">
    <cfRule type="cellIs" dxfId="110" priority="2" operator="between">
      <formula>-0.09</formula>
      <formula>0.09</formula>
    </cfRule>
  </conditionalFormatting>
  <conditionalFormatting sqref="K149:K161">
    <cfRule type="cellIs" dxfId="109" priority="1" operator="between">
      <formula>-0.09</formula>
      <formula>0.09</formula>
    </cfRule>
  </conditionalFormatting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66"/>
  <sheetViews>
    <sheetView showGridLines="0" topLeftCell="B1" zoomScaleNormal="100" workbookViewId="0">
      <selection activeCell="M246" sqref="M246"/>
    </sheetView>
  </sheetViews>
  <sheetFormatPr baseColWidth="10" defaultColWidth="11.54296875" defaultRowHeight="14.5"/>
  <cols>
    <col min="1" max="1" width="16.453125" style="176" hidden="1" customWidth="1"/>
    <col min="2" max="2" width="16.81640625" style="176" customWidth="1"/>
    <col min="3" max="7" width="12.54296875" style="188" customWidth="1"/>
    <col min="8" max="8" width="11.54296875" style="142"/>
    <col min="9" max="9" width="11.54296875" style="204"/>
    <col min="10" max="11" width="0" style="142" hidden="1" customWidth="1"/>
    <col min="12" max="16384" width="11.54296875" style="143"/>
  </cols>
  <sheetData>
    <row r="1" spans="1:11" s="182" customFormat="1" ht="22.5" customHeight="1">
      <c r="A1" s="133"/>
      <c r="B1" s="179" t="s">
        <v>105</v>
      </c>
      <c r="C1" s="190"/>
      <c r="D1" s="190"/>
      <c r="E1" s="190"/>
      <c r="F1" s="190"/>
      <c r="G1" s="190"/>
      <c r="H1" s="191"/>
      <c r="I1" s="192"/>
      <c r="J1" s="181"/>
      <c r="K1" s="181"/>
    </row>
    <row r="2" spans="1:11" s="182" customFormat="1" ht="17.899999999999999" customHeight="1">
      <c r="A2" s="133"/>
      <c r="B2" s="183" t="s">
        <v>81</v>
      </c>
      <c r="C2" s="184"/>
      <c r="D2" s="184"/>
      <c r="E2" s="184"/>
      <c r="F2" s="184"/>
      <c r="G2" s="184"/>
      <c r="H2" s="193"/>
      <c r="I2" s="194"/>
      <c r="J2" s="181"/>
      <c r="K2" s="181"/>
    </row>
    <row r="3" spans="1:11" s="182" customFormat="1" ht="2.15" customHeight="1">
      <c r="A3" s="185"/>
      <c r="B3" s="183"/>
      <c r="C3" s="184"/>
      <c r="D3" s="184"/>
      <c r="E3" s="184"/>
      <c r="F3" s="184"/>
      <c r="G3" s="184"/>
      <c r="H3" s="193"/>
      <c r="I3" s="194"/>
      <c r="J3" s="181"/>
      <c r="K3" s="181"/>
    </row>
    <row r="4" spans="1:11" ht="30" customHeight="1">
      <c r="A4" s="140"/>
      <c r="B4" s="140"/>
      <c r="C4" s="141" t="s">
        <v>82</v>
      </c>
      <c r="D4" s="141" t="s">
        <v>83</v>
      </c>
      <c r="E4" s="141" t="s">
        <v>84</v>
      </c>
      <c r="F4" s="141" t="s">
        <v>85</v>
      </c>
      <c r="G4" s="141" t="s">
        <v>86</v>
      </c>
      <c r="H4" s="141" t="s">
        <v>87</v>
      </c>
      <c r="I4" s="141" t="s">
        <v>88</v>
      </c>
    </row>
    <row r="5" spans="1:11" ht="40.75" customHeight="1">
      <c r="A5" s="144"/>
      <c r="B5" s="145" t="s">
        <v>89</v>
      </c>
      <c r="C5" s="146"/>
      <c r="D5" s="146"/>
      <c r="E5" s="146"/>
      <c r="F5" s="146"/>
      <c r="G5" s="146"/>
      <c r="H5" s="146"/>
      <c r="I5" s="146"/>
    </row>
    <row r="6" spans="1:11" s="152" customFormat="1" ht="14.25" customHeight="1">
      <c r="A6" s="147">
        <v>2009</v>
      </c>
      <c r="B6" s="195"/>
      <c r="C6" s="196"/>
      <c r="D6" s="196"/>
      <c r="E6" s="196"/>
      <c r="F6" s="196"/>
      <c r="G6" s="196"/>
      <c r="H6" s="196"/>
      <c r="I6" s="197"/>
      <c r="J6" s="151"/>
      <c r="K6" s="151"/>
    </row>
    <row r="7" spans="1:11" ht="16.5" hidden="1" customHeight="1">
      <c r="A7" s="153">
        <v>39814</v>
      </c>
      <c r="B7" s="28">
        <v>2009</v>
      </c>
      <c r="C7" s="157">
        <v>6</v>
      </c>
      <c r="D7" s="157">
        <v>14</v>
      </c>
      <c r="E7" s="157">
        <v>38</v>
      </c>
      <c r="F7" s="157">
        <v>11</v>
      </c>
      <c r="G7" s="157">
        <v>13</v>
      </c>
      <c r="H7" s="157">
        <v>3</v>
      </c>
      <c r="I7" s="158">
        <f>SUM(C7:H7)</f>
        <v>85</v>
      </c>
      <c r="J7" s="156">
        <f>SUM(C7:H7)</f>
        <v>85</v>
      </c>
      <c r="K7" s="156">
        <f>J7-I7</f>
        <v>0</v>
      </c>
    </row>
    <row r="8" spans="1:11" ht="15" hidden="1" customHeight="1">
      <c r="A8" s="153">
        <v>39845</v>
      </c>
      <c r="B8" s="23">
        <v>2009</v>
      </c>
      <c r="C8" s="157">
        <v>8</v>
      </c>
      <c r="D8" s="157">
        <v>12</v>
      </c>
      <c r="E8" s="157">
        <v>37</v>
      </c>
      <c r="F8" s="157">
        <v>11</v>
      </c>
      <c r="G8" s="157">
        <v>13</v>
      </c>
      <c r="H8" s="157">
        <v>3</v>
      </c>
      <c r="I8" s="158">
        <f t="shared" ref="I8:I18" si="0">SUM(C8:H8)</f>
        <v>84</v>
      </c>
      <c r="J8" s="156">
        <f t="shared" ref="J8:J70" si="1">SUM(C8:H8)</f>
        <v>84</v>
      </c>
      <c r="K8" s="156">
        <f t="shared" ref="K8:K71" si="2">J8-I8</f>
        <v>0</v>
      </c>
    </row>
    <row r="9" spans="1:11" ht="17.5" customHeight="1">
      <c r="A9" s="153">
        <v>39873</v>
      </c>
      <c r="B9" s="23">
        <v>2009</v>
      </c>
      <c r="C9" s="157">
        <v>10</v>
      </c>
      <c r="D9" s="157">
        <v>12</v>
      </c>
      <c r="E9" s="157">
        <v>35</v>
      </c>
      <c r="F9" s="157">
        <v>12</v>
      </c>
      <c r="G9" s="157">
        <v>13</v>
      </c>
      <c r="H9" s="157">
        <v>3</v>
      </c>
      <c r="I9" s="158">
        <f t="shared" si="0"/>
        <v>85</v>
      </c>
      <c r="J9" s="156">
        <f t="shared" si="1"/>
        <v>85</v>
      </c>
      <c r="K9" s="156">
        <f t="shared" si="2"/>
        <v>0</v>
      </c>
    </row>
    <row r="10" spans="1:11" ht="15" hidden="1" customHeight="1">
      <c r="A10" s="153">
        <v>39904</v>
      </c>
      <c r="B10" s="23">
        <v>2009</v>
      </c>
      <c r="C10" s="157">
        <v>12</v>
      </c>
      <c r="D10" s="157">
        <v>11</v>
      </c>
      <c r="E10" s="157">
        <v>35</v>
      </c>
      <c r="F10" s="157">
        <v>11</v>
      </c>
      <c r="G10" s="157">
        <v>14</v>
      </c>
      <c r="H10" s="157">
        <v>3</v>
      </c>
      <c r="I10" s="158">
        <f t="shared" si="0"/>
        <v>86</v>
      </c>
      <c r="J10" s="156">
        <f t="shared" si="1"/>
        <v>86</v>
      </c>
      <c r="K10" s="156">
        <f t="shared" si="2"/>
        <v>0</v>
      </c>
    </row>
    <row r="11" spans="1:11" ht="15" hidden="1" customHeight="1">
      <c r="A11" s="153">
        <v>39934</v>
      </c>
      <c r="B11" s="23">
        <v>2009</v>
      </c>
      <c r="C11" s="157">
        <v>11</v>
      </c>
      <c r="D11" s="157">
        <v>11</v>
      </c>
      <c r="E11" s="157">
        <v>37</v>
      </c>
      <c r="F11" s="157">
        <v>12</v>
      </c>
      <c r="G11" s="157">
        <v>13</v>
      </c>
      <c r="H11" s="157">
        <v>3</v>
      </c>
      <c r="I11" s="158">
        <f t="shared" si="0"/>
        <v>87</v>
      </c>
      <c r="J11" s="156">
        <f t="shared" si="1"/>
        <v>87</v>
      </c>
      <c r="K11" s="156">
        <f t="shared" si="2"/>
        <v>0</v>
      </c>
    </row>
    <row r="12" spans="1:11" ht="15" hidden="1" customHeight="1">
      <c r="A12" s="153">
        <v>39965</v>
      </c>
      <c r="B12" s="23">
        <v>2009</v>
      </c>
      <c r="C12" s="157">
        <v>9</v>
      </c>
      <c r="D12" s="157">
        <v>10</v>
      </c>
      <c r="E12" s="157">
        <v>38</v>
      </c>
      <c r="F12" s="157">
        <v>12</v>
      </c>
      <c r="G12" s="157">
        <v>13</v>
      </c>
      <c r="H12" s="157">
        <v>3</v>
      </c>
      <c r="I12" s="158">
        <f t="shared" si="0"/>
        <v>85</v>
      </c>
      <c r="J12" s="156">
        <f t="shared" si="1"/>
        <v>85</v>
      </c>
      <c r="K12" s="156">
        <f t="shared" si="2"/>
        <v>0</v>
      </c>
    </row>
    <row r="13" spans="1:11" ht="15" hidden="1" customHeight="1">
      <c r="A13" s="153">
        <v>39995</v>
      </c>
      <c r="B13" s="23">
        <v>2009</v>
      </c>
      <c r="C13" s="157">
        <v>9</v>
      </c>
      <c r="D13" s="157">
        <v>10</v>
      </c>
      <c r="E13" s="157">
        <v>38</v>
      </c>
      <c r="F13" s="157">
        <v>13</v>
      </c>
      <c r="G13" s="157">
        <v>12</v>
      </c>
      <c r="H13" s="157">
        <v>3</v>
      </c>
      <c r="I13" s="158">
        <f t="shared" si="0"/>
        <v>85</v>
      </c>
      <c r="J13" s="156">
        <f t="shared" si="1"/>
        <v>85</v>
      </c>
      <c r="K13" s="156">
        <f t="shared" si="2"/>
        <v>0</v>
      </c>
    </row>
    <row r="14" spans="1:11" ht="15" hidden="1" customHeight="1">
      <c r="A14" s="153">
        <v>40026</v>
      </c>
      <c r="B14" s="23">
        <v>2009</v>
      </c>
      <c r="C14" s="157">
        <v>9</v>
      </c>
      <c r="D14" s="157">
        <v>10</v>
      </c>
      <c r="E14" s="157">
        <v>38</v>
      </c>
      <c r="F14" s="157">
        <v>12</v>
      </c>
      <c r="G14" s="157">
        <v>13</v>
      </c>
      <c r="H14" s="157">
        <v>3</v>
      </c>
      <c r="I14" s="158">
        <f t="shared" si="0"/>
        <v>85</v>
      </c>
      <c r="J14" s="156">
        <f t="shared" si="1"/>
        <v>85</v>
      </c>
      <c r="K14" s="156">
        <f t="shared" si="2"/>
        <v>0</v>
      </c>
    </row>
    <row r="15" spans="1:11" ht="15" hidden="1" customHeight="1">
      <c r="A15" s="153">
        <v>40057</v>
      </c>
      <c r="B15" s="28">
        <v>2009</v>
      </c>
      <c r="C15" s="157">
        <v>10</v>
      </c>
      <c r="D15" s="157">
        <v>10</v>
      </c>
      <c r="E15" s="157">
        <v>38</v>
      </c>
      <c r="F15" s="157">
        <v>12</v>
      </c>
      <c r="G15" s="157">
        <v>14</v>
      </c>
      <c r="H15" s="157">
        <v>2</v>
      </c>
      <c r="I15" s="158">
        <f t="shared" si="0"/>
        <v>86</v>
      </c>
      <c r="J15" s="156">
        <f t="shared" si="1"/>
        <v>86</v>
      </c>
      <c r="K15" s="156">
        <f t="shared" si="2"/>
        <v>0</v>
      </c>
    </row>
    <row r="16" spans="1:11" ht="15" hidden="1" customHeight="1">
      <c r="A16" s="153">
        <v>40087</v>
      </c>
      <c r="B16" s="23">
        <v>2009</v>
      </c>
      <c r="C16" s="157">
        <v>10</v>
      </c>
      <c r="D16" s="157">
        <v>11</v>
      </c>
      <c r="E16" s="157">
        <v>37</v>
      </c>
      <c r="F16" s="157">
        <v>12</v>
      </c>
      <c r="G16" s="157">
        <v>14</v>
      </c>
      <c r="H16" s="157">
        <v>2</v>
      </c>
      <c r="I16" s="158">
        <f t="shared" si="0"/>
        <v>86</v>
      </c>
      <c r="J16" s="156">
        <f t="shared" si="1"/>
        <v>86</v>
      </c>
      <c r="K16" s="156">
        <f t="shared" si="2"/>
        <v>0</v>
      </c>
    </row>
    <row r="17" spans="1:11" ht="15" hidden="1" customHeight="1">
      <c r="A17" s="153">
        <v>40118</v>
      </c>
      <c r="B17" s="23">
        <v>2009</v>
      </c>
      <c r="C17" s="157">
        <v>10</v>
      </c>
      <c r="D17" s="157">
        <v>11</v>
      </c>
      <c r="E17" s="157">
        <v>37</v>
      </c>
      <c r="F17" s="157">
        <v>13</v>
      </c>
      <c r="G17" s="157">
        <v>14</v>
      </c>
      <c r="H17" s="157">
        <v>2</v>
      </c>
      <c r="I17" s="158">
        <f t="shared" si="0"/>
        <v>87</v>
      </c>
      <c r="J17" s="156">
        <f t="shared" si="1"/>
        <v>87</v>
      </c>
      <c r="K17" s="156">
        <f t="shared" si="2"/>
        <v>0</v>
      </c>
    </row>
    <row r="18" spans="1:11" ht="15" hidden="1" customHeight="1">
      <c r="A18" s="153">
        <v>40148</v>
      </c>
      <c r="B18" s="23">
        <v>2009</v>
      </c>
      <c r="C18" s="157">
        <v>9</v>
      </c>
      <c r="D18" s="157">
        <v>12</v>
      </c>
      <c r="E18" s="157">
        <v>37</v>
      </c>
      <c r="F18" s="157">
        <v>12</v>
      </c>
      <c r="G18" s="157">
        <v>13</v>
      </c>
      <c r="H18" s="157">
        <v>2</v>
      </c>
      <c r="I18" s="158">
        <f t="shared" si="0"/>
        <v>85</v>
      </c>
      <c r="J18" s="156">
        <f t="shared" si="1"/>
        <v>85</v>
      </c>
      <c r="K18" s="156">
        <f t="shared" si="2"/>
        <v>0</v>
      </c>
    </row>
    <row r="19" spans="1:11" s="152" customFormat="1" ht="15" hidden="1" customHeight="1">
      <c r="A19" s="147">
        <v>2010</v>
      </c>
      <c r="B19" s="23">
        <v>2010</v>
      </c>
      <c r="C19" s="198"/>
      <c r="D19" s="198"/>
      <c r="E19" s="198"/>
      <c r="F19" s="198"/>
      <c r="G19" s="198"/>
      <c r="H19" s="198"/>
      <c r="I19" s="199"/>
      <c r="J19" s="151"/>
      <c r="K19" s="156">
        <f t="shared" si="2"/>
        <v>0</v>
      </c>
    </row>
    <row r="20" spans="1:11" ht="15" hidden="1" customHeight="1">
      <c r="A20" s="153">
        <v>40179</v>
      </c>
      <c r="B20" s="23">
        <v>2010</v>
      </c>
      <c r="C20" s="157">
        <v>8</v>
      </c>
      <c r="D20" s="157">
        <v>10</v>
      </c>
      <c r="E20" s="157">
        <v>36</v>
      </c>
      <c r="F20" s="157">
        <v>14</v>
      </c>
      <c r="G20" s="157">
        <v>13</v>
      </c>
      <c r="H20" s="157">
        <v>2</v>
      </c>
      <c r="I20" s="158">
        <f>SUM(C20:H20)</f>
        <v>83</v>
      </c>
      <c r="J20" s="156">
        <f t="shared" si="1"/>
        <v>83</v>
      </c>
      <c r="K20" s="156">
        <f t="shared" si="2"/>
        <v>0</v>
      </c>
    </row>
    <row r="21" spans="1:11" ht="15" hidden="1" customHeight="1">
      <c r="A21" s="153">
        <v>40210</v>
      </c>
      <c r="B21" s="23">
        <v>2010</v>
      </c>
      <c r="C21" s="157">
        <v>8</v>
      </c>
      <c r="D21" s="157">
        <v>10</v>
      </c>
      <c r="E21" s="157">
        <v>37</v>
      </c>
      <c r="F21" s="157">
        <v>12</v>
      </c>
      <c r="G21" s="157">
        <v>14</v>
      </c>
      <c r="H21" s="157">
        <v>2</v>
      </c>
      <c r="I21" s="158">
        <f t="shared" ref="I21:I31" si="3">SUM(C21:H21)</f>
        <v>83</v>
      </c>
      <c r="J21" s="156">
        <f t="shared" si="1"/>
        <v>83</v>
      </c>
      <c r="K21" s="156">
        <f t="shared" si="2"/>
        <v>0</v>
      </c>
    </row>
    <row r="22" spans="1:11" ht="15" customHeight="1">
      <c r="A22" s="153">
        <v>40238</v>
      </c>
      <c r="B22" s="23">
        <v>2010</v>
      </c>
      <c r="C22" s="157">
        <v>7</v>
      </c>
      <c r="D22" s="157">
        <v>10</v>
      </c>
      <c r="E22" s="157">
        <v>38</v>
      </c>
      <c r="F22" s="157">
        <v>12</v>
      </c>
      <c r="G22" s="157">
        <v>14</v>
      </c>
      <c r="H22" s="157">
        <v>2</v>
      </c>
      <c r="I22" s="158">
        <f t="shared" si="3"/>
        <v>83</v>
      </c>
      <c r="J22" s="156">
        <f t="shared" si="1"/>
        <v>83</v>
      </c>
      <c r="K22" s="156">
        <f t="shared" si="2"/>
        <v>0</v>
      </c>
    </row>
    <row r="23" spans="1:11" ht="15" hidden="1" customHeight="1">
      <c r="A23" s="153">
        <v>40269</v>
      </c>
      <c r="B23" s="23">
        <v>2010</v>
      </c>
      <c r="C23" s="157">
        <v>7</v>
      </c>
      <c r="D23" s="157">
        <v>11</v>
      </c>
      <c r="E23" s="157">
        <v>38</v>
      </c>
      <c r="F23" s="157">
        <v>13</v>
      </c>
      <c r="G23" s="157">
        <v>13</v>
      </c>
      <c r="H23" s="157">
        <v>2</v>
      </c>
      <c r="I23" s="158">
        <f t="shared" si="3"/>
        <v>84</v>
      </c>
      <c r="J23" s="156">
        <f t="shared" si="1"/>
        <v>84</v>
      </c>
      <c r="K23" s="156">
        <f t="shared" si="2"/>
        <v>0</v>
      </c>
    </row>
    <row r="24" spans="1:11" ht="15" hidden="1" customHeight="1">
      <c r="A24" s="153">
        <v>40299</v>
      </c>
      <c r="B24" s="23">
        <v>2010</v>
      </c>
      <c r="C24" s="157">
        <v>7</v>
      </c>
      <c r="D24" s="157">
        <v>11</v>
      </c>
      <c r="E24" s="157">
        <v>40</v>
      </c>
      <c r="F24" s="157">
        <v>10</v>
      </c>
      <c r="G24" s="157">
        <v>13</v>
      </c>
      <c r="H24" s="157">
        <v>2</v>
      </c>
      <c r="I24" s="158">
        <f t="shared" si="3"/>
        <v>83</v>
      </c>
      <c r="J24" s="156">
        <f t="shared" si="1"/>
        <v>83</v>
      </c>
      <c r="K24" s="156">
        <f t="shared" si="2"/>
        <v>0</v>
      </c>
    </row>
    <row r="25" spans="1:11" ht="15" hidden="1" customHeight="1">
      <c r="A25" s="153">
        <v>40330</v>
      </c>
      <c r="B25" s="23">
        <v>2010</v>
      </c>
      <c r="C25" s="157">
        <v>7</v>
      </c>
      <c r="D25" s="157">
        <v>12</v>
      </c>
      <c r="E25" s="157">
        <v>38</v>
      </c>
      <c r="F25" s="157">
        <v>11</v>
      </c>
      <c r="G25" s="157">
        <v>13</v>
      </c>
      <c r="H25" s="157">
        <v>2</v>
      </c>
      <c r="I25" s="158">
        <f t="shared" si="3"/>
        <v>83</v>
      </c>
      <c r="J25" s="156">
        <f t="shared" si="1"/>
        <v>83</v>
      </c>
      <c r="K25" s="156">
        <f t="shared" si="2"/>
        <v>0</v>
      </c>
    </row>
    <row r="26" spans="1:11" ht="15" hidden="1" customHeight="1">
      <c r="A26" s="153">
        <v>40360</v>
      </c>
      <c r="B26" s="23">
        <v>2010</v>
      </c>
      <c r="C26" s="157">
        <v>6</v>
      </c>
      <c r="D26" s="157">
        <v>13</v>
      </c>
      <c r="E26" s="157">
        <v>38</v>
      </c>
      <c r="F26" s="157">
        <v>11</v>
      </c>
      <c r="G26" s="157">
        <v>13</v>
      </c>
      <c r="H26" s="157">
        <v>2</v>
      </c>
      <c r="I26" s="158">
        <f t="shared" si="3"/>
        <v>83</v>
      </c>
      <c r="J26" s="156">
        <f t="shared" si="1"/>
        <v>83</v>
      </c>
      <c r="K26" s="156">
        <f t="shared" si="2"/>
        <v>0</v>
      </c>
    </row>
    <row r="27" spans="1:11" ht="15" hidden="1" customHeight="1">
      <c r="A27" s="153">
        <v>40391</v>
      </c>
      <c r="B27" s="23">
        <v>2010</v>
      </c>
      <c r="C27" s="157">
        <v>6</v>
      </c>
      <c r="D27" s="157">
        <v>12</v>
      </c>
      <c r="E27" s="157">
        <v>39</v>
      </c>
      <c r="F27" s="157">
        <v>11</v>
      </c>
      <c r="G27" s="157">
        <v>12</v>
      </c>
      <c r="H27" s="157">
        <v>2</v>
      </c>
      <c r="I27" s="158">
        <f t="shared" si="3"/>
        <v>82</v>
      </c>
      <c r="J27" s="156">
        <f t="shared" si="1"/>
        <v>82</v>
      </c>
      <c r="K27" s="156">
        <f t="shared" si="2"/>
        <v>0</v>
      </c>
    </row>
    <row r="28" spans="1:11" ht="15" hidden="1" customHeight="1">
      <c r="A28" s="153">
        <v>40422</v>
      </c>
      <c r="B28" s="23">
        <v>2010</v>
      </c>
      <c r="C28" s="157">
        <v>7</v>
      </c>
      <c r="D28" s="157">
        <v>13</v>
      </c>
      <c r="E28" s="157">
        <v>38</v>
      </c>
      <c r="F28" s="157">
        <v>10</v>
      </c>
      <c r="G28" s="157">
        <v>12</v>
      </c>
      <c r="H28" s="157">
        <v>2</v>
      </c>
      <c r="I28" s="158">
        <f t="shared" si="3"/>
        <v>82</v>
      </c>
      <c r="J28" s="156">
        <f t="shared" si="1"/>
        <v>82</v>
      </c>
      <c r="K28" s="156">
        <f t="shared" si="2"/>
        <v>0</v>
      </c>
    </row>
    <row r="29" spans="1:11" ht="15" hidden="1" customHeight="1">
      <c r="A29" s="153">
        <v>40452</v>
      </c>
      <c r="B29" s="23">
        <v>2010</v>
      </c>
      <c r="C29" s="157">
        <v>7</v>
      </c>
      <c r="D29" s="157">
        <v>12</v>
      </c>
      <c r="E29" s="157">
        <v>38</v>
      </c>
      <c r="F29" s="157">
        <v>10</v>
      </c>
      <c r="G29" s="157">
        <v>12</v>
      </c>
      <c r="H29" s="157">
        <v>2</v>
      </c>
      <c r="I29" s="158">
        <f t="shared" si="3"/>
        <v>81</v>
      </c>
      <c r="J29" s="156">
        <f t="shared" si="1"/>
        <v>81</v>
      </c>
      <c r="K29" s="156">
        <f t="shared" si="2"/>
        <v>0</v>
      </c>
    </row>
    <row r="30" spans="1:11" ht="15" hidden="1" customHeight="1">
      <c r="A30" s="153">
        <v>40483</v>
      </c>
      <c r="B30" s="23">
        <v>2010</v>
      </c>
      <c r="C30" s="157">
        <v>6</v>
      </c>
      <c r="D30" s="157">
        <v>17</v>
      </c>
      <c r="E30" s="157">
        <v>33</v>
      </c>
      <c r="F30" s="157">
        <v>11</v>
      </c>
      <c r="G30" s="157">
        <v>11</v>
      </c>
      <c r="H30" s="157">
        <v>2</v>
      </c>
      <c r="I30" s="158">
        <f t="shared" si="3"/>
        <v>80</v>
      </c>
      <c r="J30" s="156">
        <f t="shared" si="1"/>
        <v>80</v>
      </c>
      <c r="K30" s="156">
        <f t="shared" si="2"/>
        <v>0</v>
      </c>
    </row>
    <row r="31" spans="1:11" ht="15" hidden="1" customHeight="1">
      <c r="A31" s="153">
        <v>40513</v>
      </c>
      <c r="B31" s="23">
        <v>2010</v>
      </c>
      <c r="C31" s="157">
        <v>7</v>
      </c>
      <c r="D31" s="157">
        <v>18</v>
      </c>
      <c r="E31" s="157">
        <v>29</v>
      </c>
      <c r="F31" s="157">
        <v>11</v>
      </c>
      <c r="G31" s="157">
        <v>11</v>
      </c>
      <c r="H31" s="157">
        <v>2</v>
      </c>
      <c r="I31" s="158">
        <f t="shared" si="3"/>
        <v>78</v>
      </c>
      <c r="J31" s="156">
        <f t="shared" si="1"/>
        <v>78</v>
      </c>
      <c r="K31" s="156">
        <f t="shared" si="2"/>
        <v>0</v>
      </c>
    </row>
    <row r="32" spans="1:11" s="152" customFormat="1" ht="15" hidden="1" customHeight="1">
      <c r="A32" s="147">
        <v>2011</v>
      </c>
      <c r="B32" s="23">
        <v>2011</v>
      </c>
      <c r="C32" s="198"/>
      <c r="D32" s="198"/>
      <c r="E32" s="198"/>
      <c r="F32" s="198"/>
      <c r="G32" s="198"/>
      <c r="H32" s="198"/>
      <c r="I32" s="199"/>
      <c r="J32" s="151"/>
      <c r="K32" s="156">
        <f t="shared" si="2"/>
        <v>0</v>
      </c>
    </row>
    <row r="33" spans="1:11" ht="15" hidden="1" customHeight="1">
      <c r="A33" s="153">
        <v>40544</v>
      </c>
      <c r="B33" s="23">
        <v>2011</v>
      </c>
      <c r="C33" s="157">
        <v>8</v>
      </c>
      <c r="D33" s="157">
        <v>17</v>
      </c>
      <c r="E33" s="157">
        <v>28</v>
      </c>
      <c r="F33" s="157">
        <v>11</v>
      </c>
      <c r="G33" s="157">
        <v>10</v>
      </c>
      <c r="H33" s="157">
        <v>2</v>
      </c>
      <c r="I33" s="158">
        <v>76</v>
      </c>
      <c r="J33" s="156">
        <f t="shared" ref="J33:J57" si="4">SUM(C33:H33)</f>
        <v>76</v>
      </c>
      <c r="K33" s="156">
        <f t="shared" si="2"/>
        <v>0</v>
      </c>
    </row>
    <row r="34" spans="1:11" ht="15" hidden="1" customHeight="1">
      <c r="A34" s="153">
        <v>40575</v>
      </c>
      <c r="B34" s="23">
        <v>2011</v>
      </c>
      <c r="C34" s="157">
        <v>7</v>
      </c>
      <c r="D34" s="157">
        <v>17</v>
      </c>
      <c r="E34" s="157">
        <v>28</v>
      </c>
      <c r="F34" s="157">
        <v>11</v>
      </c>
      <c r="G34" s="157">
        <v>10</v>
      </c>
      <c r="H34" s="157">
        <v>2</v>
      </c>
      <c r="I34" s="158">
        <v>75</v>
      </c>
      <c r="J34" s="156">
        <f t="shared" si="4"/>
        <v>75</v>
      </c>
      <c r="K34" s="156">
        <f t="shared" si="2"/>
        <v>0</v>
      </c>
    </row>
    <row r="35" spans="1:11" ht="15" customHeight="1">
      <c r="A35" s="153">
        <v>40603</v>
      </c>
      <c r="B35" s="23">
        <v>2011</v>
      </c>
      <c r="C35" s="157">
        <v>9</v>
      </c>
      <c r="D35" s="157">
        <v>15</v>
      </c>
      <c r="E35" s="157">
        <v>29</v>
      </c>
      <c r="F35" s="157">
        <v>10</v>
      </c>
      <c r="G35" s="157">
        <v>11</v>
      </c>
      <c r="H35" s="157">
        <v>2</v>
      </c>
      <c r="I35" s="158">
        <v>76</v>
      </c>
      <c r="J35" s="156">
        <f t="shared" si="4"/>
        <v>76</v>
      </c>
      <c r="K35" s="156">
        <f t="shared" si="2"/>
        <v>0</v>
      </c>
    </row>
    <row r="36" spans="1:11" ht="15" hidden="1" customHeight="1">
      <c r="A36" s="153">
        <v>40634</v>
      </c>
      <c r="B36" s="23">
        <v>2011</v>
      </c>
      <c r="C36" s="157">
        <v>7</v>
      </c>
      <c r="D36" s="157">
        <v>14</v>
      </c>
      <c r="E36" s="157">
        <v>29</v>
      </c>
      <c r="F36" s="157">
        <v>10</v>
      </c>
      <c r="G36" s="157">
        <v>11</v>
      </c>
      <c r="H36" s="157">
        <v>2</v>
      </c>
      <c r="I36" s="158">
        <v>73</v>
      </c>
      <c r="J36" s="156">
        <f t="shared" si="4"/>
        <v>73</v>
      </c>
      <c r="K36" s="156">
        <f t="shared" si="2"/>
        <v>0</v>
      </c>
    </row>
    <row r="37" spans="1:11" ht="15" hidden="1" customHeight="1">
      <c r="A37" s="153">
        <v>40664</v>
      </c>
      <c r="B37" s="23">
        <v>2011</v>
      </c>
      <c r="C37" s="157">
        <v>7</v>
      </c>
      <c r="D37" s="157">
        <v>11</v>
      </c>
      <c r="E37" s="157">
        <v>31</v>
      </c>
      <c r="F37" s="157">
        <v>10</v>
      </c>
      <c r="G37" s="157">
        <v>11</v>
      </c>
      <c r="H37" s="157">
        <v>2</v>
      </c>
      <c r="I37" s="158">
        <v>72</v>
      </c>
      <c r="J37" s="156">
        <f t="shared" si="4"/>
        <v>72</v>
      </c>
      <c r="K37" s="156">
        <f t="shared" si="2"/>
        <v>0</v>
      </c>
    </row>
    <row r="38" spans="1:11" ht="15" hidden="1" customHeight="1">
      <c r="A38" s="153">
        <v>40695</v>
      </c>
      <c r="B38" s="23">
        <v>2011</v>
      </c>
      <c r="C38" s="157">
        <v>9</v>
      </c>
      <c r="D38" s="157">
        <v>12</v>
      </c>
      <c r="E38" s="157">
        <v>30</v>
      </c>
      <c r="F38" s="157">
        <v>10</v>
      </c>
      <c r="G38" s="157">
        <v>12</v>
      </c>
      <c r="H38" s="157">
        <v>2</v>
      </c>
      <c r="I38" s="158">
        <v>75</v>
      </c>
      <c r="J38" s="156">
        <f t="shared" si="4"/>
        <v>75</v>
      </c>
      <c r="K38" s="156">
        <f t="shared" si="2"/>
        <v>0</v>
      </c>
    </row>
    <row r="39" spans="1:11" ht="15" hidden="1" customHeight="1">
      <c r="A39" s="153">
        <v>40725</v>
      </c>
      <c r="B39" s="23">
        <v>2011</v>
      </c>
      <c r="C39" s="157">
        <v>9</v>
      </c>
      <c r="D39" s="157">
        <v>12</v>
      </c>
      <c r="E39" s="157">
        <v>31</v>
      </c>
      <c r="F39" s="157">
        <v>10</v>
      </c>
      <c r="G39" s="157">
        <v>12</v>
      </c>
      <c r="H39" s="157">
        <v>2</v>
      </c>
      <c r="I39" s="158">
        <v>76</v>
      </c>
      <c r="J39" s="156">
        <f t="shared" si="4"/>
        <v>76</v>
      </c>
      <c r="K39" s="156">
        <f t="shared" si="2"/>
        <v>0</v>
      </c>
    </row>
    <row r="40" spans="1:11" ht="15" hidden="1" customHeight="1">
      <c r="A40" s="153">
        <v>40756</v>
      </c>
      <c r="B40" s="23">
        <v>2011</v>
      </c>
      <c r="C40" s="157">
        <v>9</v>
      </c>
      <c r="D40" s="157">
        <v>12</v>
      </c>
      <c r="E40" s="157">
        <v>31</v>
      </c>
      <c r="F40" s="157">
        <v>10</v>
      </c>
      <c r="G40" s="157">
        <v>12</v>
      </c>
      <c r="H40" s="157">
        <v>2</v>
      </c>
      <c r="I40" s="158">
        <v>76</v>
      </c>
      <c r="J40" s="156">
        <f t="shared" si="4"/>
        <v>76</v>
      </c>
      <c r="K40" s="156">
        <f t="shared" si="2"/>
        <v>0</v>
      </c>
    </row>
    <row r="41" spans="1:11" ht="15" hidden="1" customHeight="1">
      <c r="A41" s="153">
        <v>40787</v>
      </c>
      <c r="B41" s="23">
        <v>2011</v>
      </c>
      <c r="C41" s="157">
        <v>8</v>
      </c>
      <c r="D41" s="157">
        <v>13</v>
      </c>
      <c r="E41" s="157">
        <v>31</v>
      </c>
      <c r="F41" s="157">
        <v>11</v>
      </c>
      <c r="G41" s="157">
        <v>11</v>
      </c>
      <c r="H41" s="157">
        <v>2</v>
      </c>
      <c r="I41" s="158">
        <v>76</v>
      </c>
      <c r="J41" s="156">
        <f t="shared" si="4"/>
        <v>76</v>
      </c>
      <c r="K41" s="156">
        <f t="shared" si="2"/>
        <v>0</v>
      </c>
    </row>
    <row r="42" spans="1:11" ht="15" hidden="1" customHeight="1">
      <c r="A42" s="153">
        <v>40817</v>
      </c>
      <c r="B42" s="23">
        <v>2011</v>
      </c>
      <c r="C42" s="157">
        <v>11</v>
      </c>
      <c r="D42" s="157">
        <v>14</v>
      </c>
      <c r="E42" s="157">
        <v>31</v>
      </c>
      <c r="F42" s="157">
        <v>10</v>
      </c>
      <c r="G42" s="157">
        <v>11</v>
      </c>
      <c r="H42" s="157">
        <v>2</v>
      </c>
      <c r="I42" s="158">
        <v>79</v>
      </c>
      <c r="J42" s="156">
        <f t="shared" si="4"/>
        <v>79</v>
      </c>
      <c r="K42" s="156">
        <f t="shared" si="2"/>
        <v>0</v>
      </c>
    </row>
    <row r="43" spans="1:11" ht="15" hidden="1" customHeight="1">
      <c r="A43" s="153">
        <v>40848</v>
      </c>
      <c r="B43" s="23">
        <v>2011</v>
      </c>
      <c r="C43" s="157">
        <v>7</v>
      </c>
      <c r="D43" s="157">
        <v>14</v>
      </c>
      <c r="E43" s="157">
        <v>29</v>
      </c>
      <c r="F43" s="157">
        <v>15</v>
      </c>
      <c r="G43" s="157">
        <v>9</v>
      </c>
      <c r="H43" s="157">
        <v>2</v>
      </c>
      <c r="I43" s="158">
        <v>76</v>
      </c>
      <c r="J43" s="156">
        <f t="shared" si="4"/>
        <v>76</v>
      </c>
      <c r="K43" s="156">
        <f t="shared" si="2"/>
        <v>0</v>
      </c>
    </row>
    <row r="44" spans="1:11" ht="15" hidden="1" customHeight="1">
      <c r="A44" s="153">
        <v>40878</v>
      </c>
      <c r="B44" s="23">
        <v>2011</v>
      </c>
      <c r="C44" s="157">
        <v>9</v>
      </c>
      <c r="D44" s="157">
        <v>14</v>
      </c>
      <c r="E44" s="157">
        <v>29</v>
      </c>
      <c r="F44" s="157">
        <v>13</v>
      </c>
      <c r="G44" s="157">
        <v>10</v>
      </c>
      <c r="H44" s="157">
        <v>1</v>
      </c>
      <c r="I44" s="158">
        <v>76</v>
      </c>
      <c r="J44" s="156">
        <f t="shared" si="4"/>
        <v>76</v>
      </c>
      <c r="K44" s="156">
        <f t="shared" si="2"/>
        <v>0</v>
      </c>
    </row>
    <row r="45" spans="1:11" s="152" customFormat="1" ht="15" hidden="1" customHeight="1">
      <c r="A45" s="147">
        <v>2012</v>
      </c>
      <c r="B45" s="23">
        <v>2012</v>
      </c>
      <c r="C45" s="198"/>
      <c r="D45" s="198"/>
      <c r="E45" s="198"/>
      <c r="F45" s="198"/>
      <c r="G45" s="198"/>
      <c r="H45" s="198"/>
      <c r="I45" s="199"/>
      <c r="J45" s="156">
        <f t="shared" si="4"/>
        <v>0</v>
      </c>
      <c r="K45" s="156">
        <f t="shared" si="2"/>
        <v>0</v>
      </c>
    </row>
    <row r="46" spans="1:11" ht="15" hidden="1" customHeight="1">
      <c r="A46" s="153">
        <v>40909</v>
      </c>
      <c r="B46" s="23">
        <v>2012</v>
      </c>
      <c r="C46" s="157">
        <v>9</v>
      </c>
      <c r="D46" s="157">
        <v>13</v>
      </c>
      <c r="E46" s="157">
        <v>30</v>
      </c>
      <c r="F46" s="157">
        <v>14</v>
      </c>
      <c r="G46" s="157">
        <v>9</v>
      </c>
      <c r="H46" s="157">
        <v>1</v>
      </c>
      <c r="I46" s="158">
        <v>76</v>
      </c>
      <c r="J46" s="156">
        <f t="shared" si="4"/>
        <v>76</v>
      </c>
      <c r="K46" s="156">
        <f t="shared" si="2"/>
        <v>0</v>
      </c>
    </row>
    <row r="47" spans="1:11" ht="15" hidden="1" customHeight="1">
      <c r="A47" s="153">
        <v>40940</v>
      </c>
      <c r="B47" s="23">
        <v>2012</v>
      </c>
      <c r="C47" s="157">
        <v>9</v>
      </c>
      <c r="D47" s="157">
        <v>12</v>
      </c>
      <c r="E47" s="157">
        <v>32</v>
      </c>
      <c r="F47" s="157">
        <v>12</v>
      </c>
      <c r="G47" s="157">
        <v>10</v>
      </c>
      <c r="H47" s="157">
        <v>1</v>
      </c>
      <c r="I47" s="158">
        <v>76</v>
      </c>
      <c r="J47" s="156">
        <f t="shared" si="4"/>
        <v>76</v>
      </c>
      <c r="K47" s="156">
        <f t="shared" si="2"/>
        <v>0</v>
      </c>
    </row>
    <row r="48" spans="1:11" ht="15" customHeight="1">
      <c r="A48" s="153">
        <v>40969</v>
      </c>
      <c r="B48" s="23">
        <v>2012</v>
      </c>
      <c r="C48" s="157">
        <v>10</v>
      </c>
      <c r="D48" s="157">
        <v>13</v>
      </c>
      <c r="E48" s="157">
        <v>29</v>
      </c>
      <c r="F48" s="157">
        <v>12</v>
      </c>
      <c r="G48" s="157">
        <v>10</v>
      </c>
      <c r="H48" s="157">
        <v>1</v>
      </c>
      <c r="I48" s="158">
        <v>75</v>
      </c>
      <c r="J48" s="156">
        <f t="shared" si="4"/>
        <v>75</v>
      </c>
      <c r="K48" s="156">
        <f t="shared" si="2"/>
        <v>0</v>
      </c>
    </row>
    <row r="49" spans="1:11" ht="15" hidden="1" customHeight="1">
      <c r="A49" s="153">
        <v>41000</v>
      </c>
      <c r="B49" s="23">
        <v>2012</v>
      </c>
      <c r="C49" s="157">
        <v>9</v>
      </c>
      <c r="D49" s="157">
        <v>12</v>
      </c>
      <c r="E49" s="157">
        <v>30</v>
      </c>
      <c r="F49" s="157">
        <v>12</v>
      </c>
      <c r="G49" s="157">
        <v>10</v>
      </c>
      <c r="H49" s="157">
        <v>1</v>
      </c>
      <c r="I49" s="158">
        <v>74</v>
      </c>
      <c r="J49" s="156">
        <f t="shared" si="4"/>
        <v>74</v>
      </c>
      <c r="K49" s="156">
        <f t="shared" si="2"/>
        <v>0</v>
      </c>
    </row>
    <row r="50" spans="1:11" ht="15" hidden="1" customHeight="1">
      <c r="A50" s="153">
        <v>41030</v>
      </c>
      <c r="B50" s="23">
        <v>2012</v>
      </c>
      <c r="C50" s="157">
        <v>9</v>
      </c>
      <c r="D50" s="157">
        <v>11</v>
      </c>
      <c r="E50" s="157">
        <v>33</v>
      </c>
      <c r="F50" s="157">
        <v>11</v>
      </c>
      <c r="G50" s="157">
        <v>10</v>
      </c>
      <c r="H50" s="157">
        <v>1</v>
      </c>
      <c r="I50" s="158">
        <v>75</v>
      </c>
      <c r="J50" s="156">
        <f t="shared" si="4"/>
        <v>75</v>
      </c>
      <c r="K50" s="156">
        <f t="shared" si="2"/>
        <v>0</v>
      </c>
    </row>
    <row r="51" spans="1:11" ht="15" hidden="1" customHeight="1">
      <c r="A51" s="153">
        <v>41061</v>
      </c>
      <c r="B51" s="23">
        <v>2012</v>
      </c>
      <c r="C51" s="157">
        <v>10</v>
      </c>
      <c r="D51" s="157">
        <v>12</v>
      </c>
      <c r="E51" s="157">
        <v>31</v>
      </c>
      <c r="F51" s="157">
        <v>12</v>
      </c>
      <c r="G51" s="157">
        <v>9</v>
      </c>
      <c r="H51" s="157">
        <v>1</v>
      </c>
      <c r="I51" s="158">
        <v>75</v>
      </c>
      <c r="J51" s="156">
        <f t="shared" si="4"/>
        <v>75</v>
      </c>
      <c r="K51" s="156">
        <f t="shared" si="2"/>
        <v>0</v>
      </c>
    </row>
    <row r="52" spans="1:11" ht="15" hidden="1" customHeight="1">
      <c r="A52" s="153">
        <v>41091</v>
      </c>
      <c r="B52" s="23">
        <v>2012</v>
      </c>
      <c r="C52" s="157">
        <v>10</v>
      </c>
      <c r="D52" s="157">
        <v>12</v>
      </c>
      <c r="E52" s="157">
        <v>29</v>
      </c>
      <c r="F52" s="157">
        <v>12</v>
      </c>
      <c r="G52" s="157">
        <v>10</v>
      </c>
      <c r="H52" s="157">
        <v>1</v>
      </c>
      <c r="I52" s="158">
        <v>74</v>
      </c>
      <c r="J52" s="156">
        <f t="shared" si="4"/>
        <v>74</v>
      </c>
      <c r="K52" s="156">
        <f t="shared" si="2"/>
        <v>0</v>
      </c>
    </row>
    <row r="53" spans="1:11" ht="15" hidden="1" customHeight="1">
      <c r="A53" s="153">
        <v>41122</v>
      </c>
      <c r="B53" s="23">
        <v>2012</v>
      </c>
      <c r="C53" s="157">
        <v>10</v>
      </c>
      <c r="D53" s="157">
        <v>12</v>
      </c>
      <c r="E53" s="157">
        <v>32</v>
      </c>
      <c r="F53" s="157">
        <v>11</v>
      </c>
      <c r="G53" s="157">
        <v>9</v>
      </c>
      <c r="H53" s="157">
        <v>1</v>
      </c>
      <c r="I53" s="158">
        <v>75</v>
      </c>
      <c r="J53" s="156">
        <f t="shared" si="4"/>
        <v>75</v>
      </c>
      <c r="K53" s="156">
        <f t="shared" si="2"/>
        <v>0</v>
      </c>
    </row>
    <row r="54" spans="1:11" ht="15" hidden="1" customHeight="1">
      <c r="A54" s="153">
        <v>41153</v>
      </c>
      <c r="B54" s="23">
        <v>2012</v>
      </c>
      <c r="C54" s="157">
        <v>9</v>
      </c>
      <c r="D54" s="157">
        <v>14</v>
      </c>
      <c r="E54" s="157">
        <v>33</v>
      </c>
      <c r="F54" s="157">
        <v>9</v>
      </c>
      <c r="G54" s="157">
        <v>9</v>
      </c>
      <c r="H54" s="157">
        <v>1</v>
      </c>
      <c r="I54" s="158">
        <v>75</v>
      </c>
      <c r="J54" s="156">
        <f t="shared" si="4"/>
        <v>75</v>
      </c>
      <c r="K54" s="156">
        <f t="shared" si="2"/>
        <v>0</v>
      </c>
    </row>
    <row r="55" spans="1:11" ht="15" hidden="1" customHeight="1">
      <c r="A55" s="153">
        <v>41183</v>
      </c>
      <c r="B55" s="23">
        <v>2012</v>
      </c>
      <c r="C55" s="157">
        <v>10</v>
      </c>
      <c r="D55" s="157">
        <v>12</v>
      </c>
      <c r="E55" s="157">
        <v>33</v>
      </c>
      <c r="F55" s="157">
        <v>9</v>
      </c>
      <c r="G55" s="157">
        <v>9</v>
      </c>
      <c r="H55" s="157">
        <v>1</v>
      </c>
      <c r="I55" s="158">
        <v>74</v>
      </c>
      <c r="J55" s="156">
        <f t="shared" si="4"/>
        <v>74</v>
      </c>
      <c r="K55" s="156">
        <f t="shared" si="2"/>
        <v>0</v>
      </c>
    </row>
    <row r="56" spans="1:11" ht="15" hidden="1" customHeight="1">
      <c r="A56" s="153">
        <v>41214</v>
      </c>
      <c r="B56" s="23">
        <v>2012</v>
      </c>
      <c r="C56" s="157">
        <v>11</v>
      </c>
      <c r="D56" s="157">
        <v>14</v>
      </c>
      <c r="E56" s="157">
        <v>31</v>
      </c>
      <c r="F56" s="157">
        <v>9</v>
      </c>
      <c r="G56" s="157">
        <v>9</v>
      </c>
      <c r="H56" s="157">
        <v>1</v>
      </c>
      <c r="I56" s="158">
        <v>75</v>
      </c>
      <c r="J56" s="156">
        <f t="shared" si="4"/>
        <v>75</v>
      </c>
      <c r="K56" s="156">
        <f t="shared" si="2"/>
        <v>0</v>
      </c>
    </row>
    <row r="57" spans="1:11" s="152" customFormat="1" ht="15" hidden="1" customHeight="1">
      <c r="A57" s="153">
        <v>41244</v>
      </c>
      <c r="B57" s="23">
        <v>2012</v>
      </c>
      <c r="C57" s="157">
        <v>12</v>
      </c>
      <c r="D57" s="157">
        <v>15</v>
      </c>
      <c r="E57" s="157">
        <v>27</v>
      </c>
      <c r="F57" s="157">
        <v>10</v>
      </c>
      <c r="G57" s="157">
        <v>9</v>
      </c>
      <c r="H57" s="157">
        <v>1</v>
      </c>
      <c r="I57" s="158">
        <v>74</v>
      </c>
      <c r="J57" s="156">
        <f t="shared" si="4"/>
        <v>74</v>
      </c>
      <c r="K57" s="156">
        <f t="shared" si="2"/>
        <v>0</v>
      </c>
    </row>
    <row r="58" spans="1:11" s="152" customFormat="1" ht="15" hidden="1" customHeight="1">
      <c r="A58" s="161"/>
      <c r="B58" s="23">
        <v>2013</v>
      </c>
      <c r="C58" s="157"/>
      <c r="D58" s="200"/>
      <c r="E58" s="201"/>
      <c r="F58" s="200"/>
      <c r="G58" s="201"/>
      <c r="H58" s="198"/>
      <c r="I58" s="199"/>
      <c r="J58" s="151"/>
      <c r="K58" s="156">
        <f t="shared" si="2"/>
        <v>0</v>
      </c>
    </row>
    <row r="59" spans="1:11" ht="15" hidden="1" customHeight="1">
      <c r="A59" s="153">
        <v>41279</v>
      </c>
      <c r="B59" s="23">
        <v>2013</v>
      </c>
      <c r="C59" s="157">
        <v>11</v>
      </c>
      <c r="D59" s="157">
        <v>14</v>
      </c>
      <c r="E59" s="157">
        <v>25</v>
      </c>
      <c r="F59" s="157">
        <v>10</v>
      </c>
      <c r="G59" s="157">
        <v>8</v>
      </c>
      <c r="H59" s="157">
        <v>1</v>
      </c>
      <c r="I59" s="158">
        <v>69</v>
      </c>
      <c r="J59" s="156">
        <f>SUM(C59:H59)</f>
        <v>69</v>
      </c>
      <c r="K59" s="156">
        <f t="shared" si="2"/>
        <v>0</v>
      </c>
    </row>
    <row r="60" spans="1:11" ht="15" hidden="1" customHeight="1">
      <c r="A60" s="153">
        <v>41306</v>
      </c>
      <c r="B60" s="23">
        <v>2013</v>
      </c>
      <c r="C60" s="157">
        <v>11</v>
      </c>
      <c r="D60" s="157">
        <v>12</v>
      </c>
      <c r="E60" s="157">
        <v>24</v>
      </c>
      <c r="F60" s="157">
        <v>9</v>
      </c>
      <c r="G60" s="157">
        <v>8</v>
      </c>
      <c r="H60" s="157">
        <v>1</v>
      </c>
      <c r="I60" s="158">
        <v>65</v>
      </c>
      <c r="J60" s="156">
        <f t="shared" si="1"/>
        <v>65</v>
      </c>
      <c r="K60" s="156">
        <f t="shared" si="2"/>
        <v>0</v>
      </c>
    </row>
    <row r="61" spans="1:11" ht="15" customHeight="1">
      <c r="A61" s="153">
        <v>41334</v>
      </c>
      <c r="B61" s="23">
        <v>2013</v>
      </c>
      <c r="C61" s="157">
        <v>10</v>
      </c>
      <c r="D61" s="157">
        <v>11</v>
      </c>
      <c r="E61" s="157">
        <v>24</v>
      </c>
      <c r="F61" s="157">
        <v>10</v>
      </c>
      <c r="G61" s="157">
        <v>6</v>
      </c>
      <c r="H61" s="157">
        <v>1</v>
      </c>
      <c r="I61" s="158">
        <v>62</v>
      </c>
      <c r="J61" s="156">
        <f t="shared" si="1"/>
        <v>62</v>
      </c>
      <c r="K61" s="156">
        <f t="shared" si="2"/>
        <v>0</v>
      </c>
    </row>
    <row r="62" spans="1:11" ht="15" hidden="1" customHeight="1">
      <c r="A62" s="153">
        <v>41365</v>
      </c>
      <c r="B62" s="23">
        <v>2013</v>
      </c>
      <c r="C62" s="157">
        <v>10</v>
      </c>
      <c r="D62" s="157">
        <v>11</v>
      </c>
      <c r="E62" s="157">
        <v>22</v>
      </c>
      <c r="F62" s="157">
        <v>10</v>
      </c>
      <c r="G62" s="157">
        <v>6</v>
      </c>
      <c r="H62" s="157">
        <v>1</v>
      </c>
      <c r="I62" s="158">
        <v>60</v>
      </c>
      <c r="J62" s="156">
        <f t="shared" si="1"/>
        <v>60</v>
      </c>
      <c r="K62" s="156">
        <f t="shared" si="2"/>
        <v>0</v>
      </c>
    </row>
    <row r="63" spans="1:11" ht="15" hidden="1" customHeight="1">
      <c r="A63" s="153">
        <v>41395</v>
      </c>
      <c r="B63" s="23">
        <v>2013</v>
      </c>
      <c r="C63" s="157">
        <v>9</v>
      </c>
      <c r="D63" s="157">
        <v>11</v>
      </c>
      <c r="E63" s="157">
        <v>23</v>
      </c>
      <c r="F63" s="157">
        <v>9</v>
      </c>
      <c r="G63" s="157">
        <v>6</v>
      </c>
      <c r="H63" s="157">
        <v>1</v>
      </c>
      <c r="I63" s="158">
        <v>59</v>
      </c>
      <c r="J63" s="156">
        <f t="shared" si="1"/>
        <v>59</v>
      </c>
      <c r="K63" s="156">
        <f t="shared" si="2"/>
        <v>0</v>
      </c>
    </row>
    <row r="64" spans="1:11" s="166" customFormat="1" ht="15" hidden="1" customHeight="1">
      <c r="A64" s="153">
        <v>41426</v>
      </c>
      <c r="B64" s="23">
        <v>2013</v>
      </c>
      <c r="C64" s="157">
        <v>10</v>
      </c>
      <c r="D64" s="157">
        <v>11</v>
      </c>
      <c r="E64" s="157">
        <v>24</v>
      </c>
      <c r="F64" s="157">
        <v>10</v>
      </c>
      <c r="G64" s="157">
        <v>6</v>
      </c>
      <c r="H64" s="157">
        <v>1</v>
      </c>
      <c r="I64" s="158">
        <v>62</v>
      </c>
      <c r="J64" s="165">
        <f t="shared" si="1"/>
        <v>62</v>
      </c>
      <c r="K64" s="156">
        <f t="shared" si="2"/>
        <v>0</v>
      </c>
    </row>
    <row r="65" spans="1:11" ht="15" hidden="1" customHeight="1">
      <c r="A65" s="153">
        <v>41456</v>
      </c>
      <c r="B65" s="23">
        <v>2013</v>
      </c>
      <c r="C65" s="157">
        <v>9</v>
      </c>
      <c r="D65" s="157">
        <v>11</v>
      </c>
      <c r="E65" s="157">
        <v>24</v>
      </c>
      <c r="F65" s="157">
        <v>10</v>
      </c>
      <c r="G65" s="157">
        <v>7</v>
      </c>
      <c r="H65" s="157">
        <v>1</v>
      </c>
      <c r="I65" s="158">
        <v>62</v>
      </c>
      <c r="J65" s="156">
        <f t="shared" si="1"/>
        <v>62</v>
      </c>
      <c r="K65" s="156">
        <f t="shared" si="2"/>
        <v>0</v>
      </c>
    </row>
    <row r="66" spans="1:11" ht="15" hidden="1" customHeight="1">
      <c r="A66" s="153">
        <v>41487</v>
      </c>
      <c r="B66" s="23">
        <v>2013</v>
      </c>
      <c r="C66" s="157">
        <v>9</v>
      </c>
      <c r="D66" s="157">
        <v>11</v>
      </c>
      <c r="E66" s="157">
        <v>25</v>
      </c>
      <c r="F66" s="157">
        <v>10</v>
      </c>
      <c r="G66" s="157">
        <v>7</v>
      </c>
      <c r="H66" s="157">
        <v>1</v>
      </c>
      <c r="I66" s="158">
        <v>63</v>
      </c>
      <c r="J66" s="156">
        <f t="shared" si="1"/>
        <v>63</v>
      </c>
      <c r="K66" s="156">
        <f t="shared" si="2"/>
        <v>0</v>
      </c>
    </row>
    <row r="67" spans="1:11" ht="15" hidden="1" customHeight="1">
      <c r="A67" s="153">
        <v>41518</v>
      </c>
      <c r="B67" s="23">
        <v>2013</v>
      </c>
      <c r="C67" s="157">
        <v>9</v>
      </c>
      <c r="D67" s="157">
        <v>12</v>
      </c>
      <c r="E67" s="157">
        <v>24</v>
      </c>
      <c r="F67" s="157">
        <v>10</v>
      </c>
      <c r="G67" s="157">
        <v>7</v>
      </c>
      <c r="H67" s="157">
        <v>1</v>
      </c>
      <c r="I67" s="158">
        <v>63</v>
      </c>
      <c r="J67" s="156">
        <f t="shared" si="1"/>
        <v>63</v>
      </c>
      <c r="K67" s="156">
        <f t="shared" si="2"/>
        <v>0</v>
      </c>
    </row>
    <row r="68" spans="1:11" ht="15" hidden="1" customHeight="1">
      <c r="A68" s="153">
        <v>41548</v>
      </c>
      <c r="B68" s="23">
        <v>2013</v>
      </c>
      <c r="C68" s="157">
        <v>10</v>
      </c>
      <c r="D68" s="157">
        <v>12</v>
      </c>
      <c r="E68" s="157">
        <v>22</v>
      </c>
      <c r="F68" s="157">
        <v>9</v>
      </c>
      <c r="G68" s="157">
        <v>8</v>
      </c>
      <c r="H68" s="157">
        <v>1</v>
      </c>
      <c r="I68" s="158">
        <v>62</v>
      </c>
      <c r="J68" s="156">
        <f t="shared" si="1"/>
        <v>62</v>
      </c>
      <c r="K68" s="156">
        <f t="shared" si="2"/>
        <v>0</v>
      </c>
    </row>
    <row r="69" spans="1:11" ht="15" hidden="1" customHeight="1">
      <c r="A69" s="153">
        <v>41579</v>
      </c>
      <c r="B69" s="23">
        <v>2013</v>
      </c>
      <c r="C69" s="157">
        <v>10</v>
      </c>
      <c r="D69" s="157">
        <v>10</v>
      </c>
      <c r="E69" s="157">
        <v>23</v>
      </c>
      <c r="F69" s="157">
        <v>10</v>
      </c>
      <c r="G69" s="157">
        <v>8</v>
      </c>
      <c r="H69" s="157">
        <v>1</v>
      </c>
      <c r="I69" s="158">
        <v>62</v>
      </c>
      <c r="J69" s="156">
        <f t="shared" si="1"/>
        <v>62</v>
      </c>
      <c r="K69" s="156">
        <f t="shared" si="2"/>
        <v>0</v>
      </c>
    </row>
    <row r="70" spans="1:11" ht="15" hidden="1" customHeight="1">
      <c r="A70" s="153">
        <v>41609</v>
      </c>
      <c r="B70" s="23">
        <v>2013</v>
      </c>
      <c r="C70" s="157">
        <v>10</v>
      </c>
      <c r="D70" s="157">
        <v>11</v>
      </c>
      <c r="E70" s="157">
        <v>22</v>
      </c>
      <c r="F70" s="157">
        <v>10</v>
      </c>
      <c r="G70" s="157">
        <v>8</v>
      </c>
      <c r="H70" s="157">
        <v>1</v>
      </c>
      <c r="I70" s="158">
        <v>62</v>
      </c>
      <c r="J70" s="156">
        <f t="shared" si="1"/>
        <v>62</v>
      </c>
      <c r="K70" s="156">
        <f t="shared" si="2"/>
        <v>0</v>
      </c>
    </row>
    <row r="71" spans="1:11" s="152" customFormat="1" ht="20.25" hidden="1" customHeight="1">
      <c r="A71" s="147">
        <v>2014</v>
      </c>
      <c r="B71" s="167">
        <v>2014</v>
      </c>
      <c r="C71" s="202"/>
      <c r="D71" s="202"/>
      <c r="E71" s="202"/>
      <c r="F71" s="202"/>
      <c r="G71" s="202"/>
      <c r="H71" s="202"/>
      <c r="I71" s="203"/>
      <c r="J71" s="156"/>
      <c r="K71" s="156">
        <f t="shared" si="2"/>
        <v>0</v>
      </c>
    </row>
    <row r="72" spans="1:11" ht="14.15" hidden="1" customHeight="1">
      <c r="A72" s="153">
        <v>41640</v>
      </c>
      <c r="B72" s="23">
        <v>2014</v>
      </c>
      <c r="C72" s="157">
        <v>9</v>
      </c>
      <c r="D72" s="157">
        <v>9</v>
      </c>
      <c r="E72" s="157">
        <v>23</v>
      </c>
      <c r="F72" s="157">
        <v>10</v>
      </c>
      <c r="G72" s="157">
        <v>8</v>
      </c>
      <c r="H72" s="157">
        <v>1</v>
      </c>
      <c r="I72" s="158">
        <v>60</v>
      </c>
      <c r="J72" s="156">
        <f t="shared" ref="J72:J83" si="5">SUM(C72:H72)</f>
        <v>60</v>
      </c>
      <c r="K72" s="156">
        <f t="shared" ref="K72:K135" si="6">J72-I72</f>
        <v>0</v>
      </c>
    </row>
    <row r="73" spans="1:11" ht="14.15" hidden="1" customHeight="1">
      <c r="A73" s="153">
        <v>41671</v>
      </c>
      <c r="B73" s="23">
        <v>2014</v>
      </c>
      <c r="C73" s="157">
        <v>10</v>
      </c>
      <c r="D73" s="157">
        <v>9</v>
      </c>
      <c r="E73" s="157">
        <v>22</v>
      </c>
      <c r="F73" s="157">
        <v>10</v>
      </c>
      <c r="G73" s="157">
        <v>8</v>
      </c>
      <c r="H73" s="157">
        <v>1</v>
      </c>
      <c r="I73" s="158">
        <v>60</v>
      </c>
      <c r="J73" s="156">
        <f t="shared" si="5"/>
        <v>60</v>
      </c>
      <c r="K73" s="156">
        <f t="shared" si="6"/>
        <v>0</v>
      </c>
    </row>
    <row r="74" spans="1:11" ht="14.15" customHeight="1">
      <c r="A74" s="153">
        <v>41699</v>
      </c>
      <c r="B74" s="23">
        <v>2014</v>
      </c>
      <c r="C74" s="157">
        <v>8</v>
      </c>
      <c r="D74" s="157">
        <v>10</v>
      </c>
      <c r="E74" s="157">
        <v>21</v>
      </c>
      <c r="F74" s="157">
        <v>9</v>
      </c>
      <c r="G74" s="157">
        <v>8</v>
      </c>
      <c r="H74" s="157">
        <v>1</v>
      </c>
      <c r="I74" s="158">
        <v>57</v>
      </c>
      <c r="J74" s="156">
        <f t="shared" si="5"/>
        <v>57</v>
      </c>
      <c r="K74" s="156">
        <f t="shared" si="6"/>
        <v>0</v>
      </c>
    </row>
    <row r="75" spans="1:11" ht="14.15" hidden="1" customHeight="1">
      <c r="A75" s="153">
        <v>41730</v>
      </c>
      <c r="B75" s="23">
        <v>2014</v>
      </c>
      <c r="C75" s="157">
        <v>8</v>
      </c>
      <c r="D75" s="157">
        <v>11</v>
      </c>
      <c r="E75" s="157">
        <v>21</v>
      </c>
      <c r="F75" s="157">
        <v>9</v>
      </c>
      <c r="G75" s="157">
        <v>8</v>
      </c>
      <c r="H75" s="157">
        <v>1</v>
      </c>
      <c r="I75" s="158">
        <v>58</v>
      </c>
      <c r="J75" s="156">
        <f t="shared" si="5"/>
        <v>58</v>
      </c>
      <c r="K75" s="156">
        <f t="shared" si="6"/>
        <v>0</v>
      </c>
    </row>
    <row r="76" spans="1:11" ht="14.15" hidden="1" customHeight="1">
      <c r="A76" s="153">
        <v>41760</v>
      </c>
      <c r="B76" s="23">
        <v>2014</v>
      </c>
      <c r="C76" s="157">
        <v>8</v>
      </c>
      <c r="D76" s="157">
        <v>12</v>
      </c>
      <c r="E76" s="157">
        <v>21</v>
      </c>
      <c r="F76" s="157">
        <v>9</v>
      </c>
      <c r="G76" s="157">
        <v>8</v>
      </c>
      <c r="H76" s="157">
        <v>1</v>
      </c>
      <c r="I76" s="158">
        <v>59</v>
      </c>
      <c r="J76" s="156">
        <f t="shared" si="5"/>
        <v>59</v>
      </c>
      <c r="K76" s="156">
        <f t="shared" si="6"/>
        <v>0</v>
      </c>
    </row>
    <row r="77" spans="1:11" s="166" customFormat="1" ht="14.15" hidden="1" customHeight="1">
      <c r="A77" s="153">
        <v>41791</v>
      </c>
      <c r="B77" s="23">
        <v>2014</v>
      </c>
      <c r="C77" s="157">
        <v>9</v>
      </c>
      <c r="D77" s="157">
        <v>10</v>
      </c>
      <c r="E77" s="157">
        <v>25</v>
      </c>
      <c r="F77" s="157">
        <v>9</v>
      </c>
      <c r="G77" s="157">
        <v>8</v>
      </c>
      <c r="H77" s="157">
        <v>1</v>
      </c>
      <c r="I77" s="158">
        <v>62</v>
      </c>
      <c r="J77" s="165">
        <f t="shared" si="5"/>
        <v>62</v>
      </c>
      <c r="K77" s="156">
        <f t="shared" si="6"/>
        <v>0</v>
      </c>
    </row>
    <row r="78" spans="1:11" ht="14.15" hidden="1" customHeight="1">
      <c r="A78" s="153">
        <v>41821</v>
      </c>
      <c r="B78" s="23">
        <v>2014</v>
      </c>
      <c r="C78" s="157">
        <v>9</v>
      </c>
      <c r="D78" s="157">
        <v>9</v>
      </c>
      <c r="E78" s="157">
        <v>24</v>
      </c>
      <c r="F78" s="157">
        <v>10</v>
      </c>
      <c r="G78" s="157">
        <v>7</v>
      </c>
      <c r="H78" s="157">
        <v>1</v>
      </c>
      <c r="I78" s="158">
        <v>60</v>
      </c>
      <c r="J78" s="156">
        <f t="shared" si="5"/>
        <v>60</v>
      </c>
      <c r="K78" s="156">
        <f t="shared" si="6"/>
        <v>0</v>
      </c>
    </row>
    <row r="79" spans="1:11" ht="14.15" hidden="1" customHeight="1">
      <c r="A79" s="153">
        <v>41852</v>
      </c>
      <c r="B79" s="23">
        <v>2014</v>
      </c>
      <c r="C79" s="157">
        <v>9</v>
      </c>
      <c r="D79" s="157">
        <v>11</v>
      </c>
      <c r="E79" s="157">
        <v>22</v>
      </c>
      <c r="F79" s="157">
        <v>9</v>
      </c>
      <c r="G79" s="157">
        <v>7</v>
      </c>
      <c r="H79" s="157">
        <v>1</v>
      </c>
      <c r="I79" s="158">
        <v>59</v>
      </c>
      <c r="J79" s="156">
        <f t="shared" si="5"/>
        <v>59</v>
      </c>
      <c r="K79" s="156">
        <f t="shared" si="6"/>
        <v>0</v>
      </c>
    </row>
    <row r="80" spans="1:11" ht="14.15" hidden="1" customHeight="1">
      <c r="A80" s="153">
        <v>41883</v>
      </c>
      <c r="B80" s="23">
        <v>2014</v>
      </c>
      <c r="C80" s="157">
        <v>11</v>
      </c>
      <c r="D80" s="157">
        <v>9</v>
      </c>
      <c r="E80" s="157">
        <v>22</v>
      </c>
      <c r="F80" s="157">
        <v>9</v>
      </c>
      <c r="G80" s="157">
        <v>7</v>
      </c>
      <c r="H80" s="157">
        <v>1</v>
      </c>
      <c r="I80" s="158">
        <v>59</v>
      </c>
      <c r="J80" s="156">
        <f t="shared" si="5"/>
        <v>59</v>
      </c>
      <c r="K80" s="156">
        <f t="shared" si="6"/>
        <v>0</v>
      </c>
    </row>
    <row r="81" spans="1:11" ht="14.15" hidden="1" customHeight="1">
      <c r="A81" s="153">
        <v>41913</v>
      </c>
      <c r="B81" s="23">
        <v>2014</v>
      </c>
      <c r="C81" s="157">
        <v>10</v>
      </c>
      <c r="D81" s="157">
        <v>10</v>
      </c>
      <c r="E81" s="157">
        <v>23</v>
      </c>
      <c r="F81" s="157">
        <v>8</v>
      </c>
      <c r="G81" s="157">
        <v>7</v>
      </c>
      <c r="H81" s="157">
        <v>1</v>
      </c>
      <c r="I81" s="158">
        <v>59</v>
      </c>
      <c r="J81" s="156">
        <f t="shared" si="5"/>
        <v>59</v>
      </c>
      <c r="K81" s="156">
        <f t="shared" si="6"/>
        <v>0</v>
      </c>
    </row>
    <row r="82" spans="1:11" ht="14.15" hidden="1" customHeight="1">
      <c r="A82" s="153">
        <v>41944</v>
      </c>
      <c r="B82" s="23">
        <v>2014</v>
      </c>
      <c r="C82" s="157">
        <v>9</v>
      </c>
      <c r="D82" s="157">
        <v>10</v>
      </c>
      <c r="E82" s="157">
        <v>24</v>
      </c>
      <c r="F82" s="157">
        <v>8</v>
      </c>
      <c r="G82" s="157">
        <v>7</v>
      </c>
      <c r="H82" s="157">
        <v>1</v>
      </c>
      <c r="I82" s="158">
        <v>59</v>
      </c>
      <c r="J82" s="156">
        <f t="shared" si="5"/>
        <v>59</v>
      </c>
      <c r="K82" s="156">
        <f t="shared" si="6"/>
        <v>0</v>
      </c>
    </row>
    <row r="83" spans="1:11" ht="14.15" hidden="1" customHeight="1">
      <c r="A83" s="153">
        <v>41974</v>
      </c>
      <c r="B83" s="23">
        <v>2014</v>
      </c>
      <c r="C83" s="157">
        <v>9</v>
      </c>
      <c r="D83" s="157">
        <v>9</v>
      </c>
      <c r="E83" s="157">
        <v>24</v>
      </c>
      <c r="F83" s="157">
        <v>7</v>
      </c>
      <c r="G83" s="157">
        <v>7</v>
      </c>
      <c r="H83" s="157">
        <v>1</v>
      </c>
      <c r="I83" s="158">
        <v>57</v>
      </c>
      <c r="J83" s="156">
        <f t="shared" si="5"/>
        <v>57</v>
      </c>
      <c r="K83" s="156">
        <f t="shared" si="6"/>
        <v>0</v>
      </c>
    </row>
    <row r="84" spans="1:11" s="152" customFormat="1" ht="21.25" hidden="1" customHeight="1">
      <c r="A84" s="147">
        <v>2015</v>
      </c>
      <c r="B84" s="167">
        <v>2015</v>
      </c>
      <c r="C84" s="202"/>
      <c r="D84" s="202"/>
      <c r="E84" s="202"/>
      <c r="F84" s="202"/>
      <c r="G84" s="202"/>
      <c r="H84" s="202"/>
      <c r="I84" s="203"/>
      <c r="J84" s="156"/>
      <c r="K84" s="156">
        <f t="shared" si="6"/>
        <v>0</v>
      </c>
    </row>
    <row r="85" spans="1:11" ht="15" hidden="1" customHeight="1">
      <c r="A85" s="153">
        <v>42005</v>
      </c>
      <c r="B85" s="23">
        <v>2015</v>
      </c>
      <c r="C85" s="157">
        <v>8</v>
      </c>
      <c r="D85" s="157">
        <v>9</v>
      </c>
      <c r="E85" s="157">
        <v>23</v>
      </c>
      <c r="F85" s="157">
        <v>7</v>
      </c>
      <c r="G85" s="157">
        <v>7</v>
      </c>
      <c r="H85" s="157">
        <v>1</v>
      </c>
      <c r="I85" s="158">
        <v>55</v>
      </c>
      <c r="J85" s="156">
        <f t="shared" ref="J85:J96" si="7">SUM(C85:H85)</f>
        <v>55</v>
      </c>
      <c r="K85" s="156">
        <f t="shared" si="6"/>
        <v>0</v>
      </c>
    </row>
    <row r="86" spans="1:11" ht="15" hidden="1" customHeight="1">
      <c r="A86" s="153" t="s">
        <v>15</v>
      </c>
      <c r="B86" s="23">
        <v>2015</v>
      </c>
      <c r="C86" s="157">
        <v>8</v>
      </c>
      <c r="D86" s="157">
        <v>11</v>
      </c>
      <c r="E86" s="157">
        <v>22</v>
      </c>
      <c r="F86" s="157">
        <v>8</v>
      </c>
      <c r="G86" s="157">
        <v>7</v>
      </c>
      <c r="H86" s="157">
        <v>1</v>
      </c>
      <c r="I86" s="158">
        <v>57</v>
      </c>
      <c r="J86" s="156">
        <f t="shared" si="7"/>
        <v>57</v>
      </c>
      <c r="K86" s="156">
        <f t="shared" si="6"/>
        <v>0</v>
      </c>
    </row>
    <row r="87" spans="1:11" ht="15" customHeight="1">
      <c r="A87" s="153">
        <v>42064</v>
      </c>
      <c r="B87" s="23">
        <v>2015</v>
      </c>
      <c r="C87" s="157">
        <v>9</v>
      </c>
      <c r="D87" s="157">
        <v>8</v>
      </c>
      <c r="E87" s="157">
        <v>23</v>
      </c>
      <c r="F87" s="157">
        <v>7</v>
      </c>
      <c r="G87" s="157">
        <v>7</v>
      </c>
      <c r="H87" s="157">
        <v>1</v>
      </c>
      <c r="I87" s="158">
        <v>55</v>
      </c>
      <c r="J87" s="156">
        <f t="shared" si="7"/>
        <v>55</v>
      </c>
      <c r="K87" s="156">
        <f t="shared" si="6"/>
        <v>0</v>
      </c>
    </row>
    <row r="88" spans="1:11" ht="15" hidden="1" customHeight="1">
      <c r="A88" s="153">
        <v>42095</v>
      </c>
      <c r="B88" s="23">
        <v>2015</v>
      </c>
      <c r="C88" s="157">
        <v>8</v>
      </c>
      <c r="D88" s="157">
        <v>8</v>
      </c>
      <c r="E88" s="157">
        <v>24</v>
      </c>
      <c r="F88" s="157">
        <v>8</v>
      </c>
      <c r="G88" s="157">
        <v>6</v>
      </c>
      <c r="H88" s="157">
        <v>1</v>
      </c>
      <c r="I88" s="158">
        <v>55</v>
      </c>
      <c r="J88" s="156">
        <f t="shared" si="7"/>
        <v>55</v>
      </c>
      <c r="K88" s="156">
        <f t="shared" si="6"/>
        <v>0</v>
      </c>
    </row>
    <row r="89" spans="1:11" ht="15" hidden="1" customHeight="1">
      <c r="A89" s="153">
        <v>42125</v>
      </c>
      <c r="B89" s="23">
        <v>2015</v>
      </c>
      <c r="C89" s="157">
        <v>10</v>
      </c>
      <c r="D89" s="157">
        <v>8</v>
      </c>
      <c r="E89" s="157">
        <v>24</v>
      </c>
      <c r="F89" s="157">
        <v>8</v>
      </c>
      <c r="G89" s="157">
        <v>6</v>
      </c>
      <c r="H89" s="157">
        <v>1</v>
      </c>
      <c r="I89" s="158">
        <v>57</v>
      </c>
      <c r="J89" s="156">
        <f t="shared" si="7"/>
        <v>57</v>
      </c>
      <c r="K89" s="156">
        <f t="shared" si="6"/>
        <v>0</v>
      </c>
    </row>
    <row r="90" spans="1:11" s="166" customFormat="1" ht="15" hidden="1" customHeight="1">
      <c r="A90" s="153">
        <v>42156</v>
      </c>
      <c r="B90" s="23">
        <v>2015</v>
      </c>
      <c r="C90" s="157">
        <v>12</v>
      </c>
      <c r="D90" s="157">
        <v>8</v>
      </c>
      <c r="E90" s="157">
        <v>24</v>
      </c>
      <c r="F90" s="157">
        <v>7</v>
      </c>
      <c r="G90" s="157">
        <v>6</v>
      </c>
      <c r="H90" s="157">
        <v>1</v>
      </c>
      <c r="I90" s="158">
        <v>58</v>
      </c>
      <c r="J90" s="165">
        <f t="shared" si="7"/>
        <v>58</v>
      </c>
      <c r="K90" s="156">
        <f t="shared" si="6"/>
        <v>0</v>
      </c>
    </row>
    <row r="91" spans="1:11" ht="15" hidden="1" customHeight="1">
      <c r="A91" s="153">
        <v>42186</v>
      </c>
      <c r="B91" s="23">
        <v>2015</v>
      </c>
      <c r="C91" s="157">
        <v>10</v>
      </c>
      <c r="D91" s="157">
        <v>9</v>
      </c>
      <c r="E91" s="157">
        <v>25</v>
      </c>
      <c r="F91" s="157">
        <v>8</v>
      </c>
      <c r="G91" s="157">
        <v>6</v>
      </c>
      <c r="H91" s="157">
        <v>1</v>
      </c>
      <c r="I91" s="158">
        <v>59</v>
      </c>
      <c r="J91" s="156">
        <f t="shared" si="7"/>
        <v>59</v>
      </c>
      <c r="K91" s="156">
        <f t="shared" si="6"/>
        <v>0</v>
      </c>
    </row>
    <row r="92" spans="1:11" ht="15" hidden="1" customHeight="1">
      <c r="A92" s="153">
        <v>42217</v>
      </c>
      <c r="B92" s="23">
        <v>2015</v>
      </c>
      <c r="C92" s="157">
        <v>11</v>
      </c>
      <c r="D92" s="157">
        <v>8</v>
      </c>
      <c r="E92" s="157">
        <v>22</v>
      </c>
      <c r="F92" s="157">
        <v>9</v>
      </c>
      <c r="G92" s="157">
        <v>6</v>
      </c>
      <c r="H92" s="157">
        <v>1</v>
      </c>
      <c r="I92" s="158">
        <v>57</v>
      </c>
      <c r="J92" s="156">
        <f t="shared" si="7"/>
        <v>57</v>
      </c>
      <c r="K92" s="156">
        <f t="shared" si="6"/>
        <v>0</v>
      </c>
    </row>
    <row r="93" spans="1:11" ht="15" hidden="1" customHeight="1">
      <c r="A93" s="153">
        <v>42248</v>
      </c>
      <c r="B93" s="23">
        <v>2015</v>
      </c>
      <c r="C93" s="157">
        <v>9</v>
      </c>
      <c r="D93" s="157">
        <v>10</v>
      </c>
      <c r="E93" s="157">
        <v>23</v>
      </c>
      <c r="F93" s="157">
        <v>8</v>
      </c>
      <c r="G93" s="157">
        <v>6</v>
      </c>
      <c r="H93" s="157">
        <v>1</v>
      </c>
      <c r="I93" s="158">
        <v>57</v>
      </c>
      <c r="J93" s="156">
        <f t="shared" si="7"/>
        <v>57</v>
      </c>
      <c r="K93" s="156">
        <f t="shared" si="6"/>
        <v>0</v>
      </c>
    </row>
    <row r="94" spans="1:11" ht="15" hidden="1" customHeight="1">
      <c r="A94" s="153">
        <v>42278</v>
      </c>
      <c r="B94" s="23">
        <v>2015</v>
      </c>
      <c r="C94" s="157">
        <v>9</v>
      </c>
      <c r="D94" s="157">
        <v>9</v>
      </c>
      <c r="E94" s="157">
        <v>24</v>
      </c>
      <c r="F94" s="157">
        <v>7</v>
      </c>
      <c r="G94" s="157">
        <v>6</v>
      </c>
      <c r="H94" s="157">
        <v>1</v>
      </c>
      <c r="I94" s="158">
        <v>56</v>
      </c>
      <c r="J94" s="156">
        <f t="shared" si="7"/>
        <v>56</v>
      </c>
      <c r="K94" s="156">
        <f t="shared" si="6"/>
        <v>0</v>
      </c>
    </row>
    <row r="95" spans="1:11" ht="15" hidden="1" customHeight="1">
      <c r="A95" s="153">
        <v>42309</v>
      </c>
      <c r="B95" s="23">
        <v>2015</v>
      </c>
      <c r="C95" s="157">
        <v>8</v>
      </c>
      <c r="D95" s="157">
        <v>8</v>
      </c>
      <c r="E95" s="157">
        <v>25</v>
      </c>
      <c r="F95" s="157">
        <v>7</v>
      </c>
      <c r="G95" s="157">
        <v>6</v>
      </c>
      <c r="H95" s="157">
        <v>1</v>
      </c>
      <c r="I95" s="158">
        <v>55</v>
      </c>
      <c r="J95" s="156">
        <f t="shared" si="7"/>
        <v>55</v>
      </c>
      <c r="K95" s="156">
        <f t="shared" si="6"/>
        <v>0</v>
      </c>
    </row>
    <row r="96" spans="1:11" ht="15" hidden="1" customHeight="1">
      <c r="A96" s="153">
        <v>42339</v>
      </c>
      <c r="B96" s="23">
        <v>2015</v>
      </c>
      <c r="C96" s="157">
        <v>9</v>
      </c>
      <c r="D96" s="157">
        <v>8</v>
      </c>
      <c r="E96" s="157">
        <v>25</v>
      </c>
      <c r="F96" s="157">
        <v>6</v>
      </c>
      <c r="G96" s="157">
        <v>6</v>
      </c>
      <c r="H96" s="157">
        <v>1</v>
      </c>
      <c r="I96" s="158">
        <v>55</v>
      </c>
      <c r="J96" s="156">
        <f t="shared" si="7"/>
        <v>55</v>
      </c>
      <c r="K96" s="156">
        <f t="shared" si="6"/>
        <v>0</v>
      </c>
    </row>
    <row r="97" spans="1:11" s="152" customFormat="1" ht="25.9" hidden="1" customHeight="1">
      <c r="A97" s="147">
        <v>2016</v>
      </c>
      <c r="B97" s="167">
        <v>2016</v>
      </c>
      <c r="C97" s="202"/>
      <c r="D97" s="202"/>
      <c r="E97" s="202"/>
      <c r="F97" s="202"/>
      <c r="G97" s="202"/>
      <c r="H97" s="202"/>
      <c r="I97" s="203"/>
      <c r="J97" s="156"/>
      <c r="K97" s="156">
        <f t="shared" si="6"/>
        <v>0</v>
      </c>
    </row>
    <row r="98" spans="1:11" ht="15" hidden="1" customHeight="1">
      <c r="A98" s="153">
        <v>42370</v>
      </c>
      <c r="B98" s="23">
        <v>2016</v>
      </c>
      <c r="C98" s="157">
        <v>10</v>
      </c>
      <c r="D98" s="157">
        <v>9</v>
      </c>
      <c r="E98" s="157">
        <v>25</v>
      </c>
      <c r="F98" s="157">
        <v>6</v>
      </c>
      <c r="G98" s="157">
        <v>6</v>
      </c>
      <c r="H98" s="157">
        <v>1</v>
      </c>
      <c r="I98" s="158">
        <v>57</v>
      </c>
      <c r="J98" s="156">
        <f t="shared" ref="J98:J109" si="8">SUM(C98:H98)</f>
        <v>57</v>
      </c>
      <c r="K98" s="156">
        <f t="shared" si="6"/>
        <v>0</v>
      </c>
    </row>
    <row r="99" spans="1:11" ht="15" hidden="1" customHeight="1">
      <c r="A99" s="153">
        <v>42401</v>
      </c>
      <c r="B99" s="23">
        <v>2016</v>
      </c>
      <c r="C99" s="157">
        <v>9</v>
      </c>
      <c r="D99" s="157">
        <v>8</v>
      </c>
      <c r="E99" s="157">
        <v>24</v>
      </c>
      <c r="F99" s="157">
        <v>6</v>
      </c>
      <c r="G99" s="157">
        <v>6</v>
      </c>
      <c r="H99" s="157">
        <v>1</v>
      </c>
      <c r="I99" s="158">
        <v>54</v>
      </c>
      <c r="J99" s="156">
        <f t="shared" si="8"/>
        <v>54</v>
      </c>
      <c r="K99" s="156">
        <f t="shared" si="6"/>
        <v>0</v>
      </c>
    </row>
    <row r="100" spans="1:11" ht="15" customHeight="1">
      <c r="A100" s="153">
        <v>42430</v>
      </c>
      <c r="B100" s="23">
        <v>2016</v>
      </c>
      <c r="C100" s="157">
        <v>10</v>
      </c>
      <c r="D100" s="157">
        <v>10</v>
      </c>
      <c r="E100" s="157">
        <v>21</v>
      </c>
      <c r="F100" s="157">
        <v>6</v>
      </c>
      <c r="G100" s="157">
        <v>6</v>
      </c>
      <c r="H100" s="157">
        <v>1</v>
      </c>
      <c r="I100" s="158">
        <v>54</v>
      </c>
      <c r="J100" s="156">
        <f t="shared" si="8"/>
        <v>54</v>
      </c>
      <c r="K100" s="156">
        <f t="shared" si="6"/>
        <v>0</v>
      </c>
    </row>
    <row r="101" spans="1:11" ht="15" hidden="1" customHeight="1">
      <c r="A101" s="153">
        <v>42461</v>
      </c>
      <c r="B101" s="23">
        <v>2016</v>
      </c>
      <c r="C101" s="157">
        <v>11</v>
      </c>
      <c r="D101" s="157">
        <v>9</v>
      </c>
      <c r="E101" s="157">
        <v>22</v>
      </c>
      <c r="F101" s="157">
        <v>5</v>
      </c>
      <c r="G101" s="157">
        <v>6</v>
      </c>
      <c r="H101" s="157">
        <v>1</v>
      </c>
      <c r="I101" s="158">
        <v>54</v>
      </c>
      <c r="J101" s="156">
        <f t="shared" si="8"/>
        <v>54</v>
      </c>
      <c r="K101" s="156">
        <f t="shared" si="6"/>
        <v>0</v>
      </c>
    </row>
    <row r="102" spans="1:11" ht="15" hidden="1" customHeight="1">
      <c r="A102" s="153">
        <v>42491</v>
      </c>
      <c r="B102" s="23">
        <v>2016</v>
      </c>
      <c r="C102" s="157">
        <v>11</v>
      </c>
      <c r="D102" s="157">
        <v>9</v>
      </c>
      <c r="E102" s="157">
        <v>23</v>
      </c>
      <c r="F102" s="157">
        <v>4</v>
      </c>
      <c r="G102" s="157">
        <v>6</v>
      </c>
      <c r="H102" s="157">
        <v>1</v>
      </c>
      <c r="I102" s="158">
        <v>54</v>
      </c>
      <c r="J102" s="156">
        <f t="shared" si="8"/>
        <v>54</v>
      </c>
      <c r="K102" s="156">
        <f t="shared" si="6"/>
        <v>0</v>
      </c>
    </row>
    <row r="103" spans="1:11" s="166" customFormat="1" ht="15" hidden="1" customHeight="1">
      <c r="A103" s="153">
        <v>42522</v>
      </c>
      <c r="B103" s="23">
        <v>2016</v>
      </c>
      <c r="C103" s="157">
        <v>11</v>
      </c>
      <c r="D103" s="157">
        <v>8</v>
      </c>
      <c r="E103" s="157">
        <v>23</v>
      </c>
      <c r="F103" s="157">
        <v>4</v>
      </c>
      <c r="G103" s="157">
        <v>6</v>
      </c>
      <c r="H103" s="157">
        <v>1</v>
      </c>
      <c r="I103" s="158">
        <v>53</v>
      </c>
      <c r="J103" s="165">
        <f t="shared" si="8"/>
        <v>53</v>
      </c>
      <c r="K103" s="156">
        <f t="shared" si="6"/>
        <v>0</v>
      </c>
    </row>
    <row r="104" spans="1:11" ht="15" hidden="1" customHeight="1">
      <c r="A104" s="153">
        <v>42552</v>
      </c>
      <c r="B104" s="23">
        <v>2016</v>
      </c>
      <c r="C104" s="157">
        <v>15</v>
      </c>
      <c r="D104" s="157">
        <v>9</v>
      </c>
      <c r="E104" s="157">
        <v>20</v>
      </c>
      <c r="F104" s="157">
        <v>6</v>
      </c>
      <c r="G104" s="157">
        <v>5</v>
      </c>
      <c r="H104" s="157">
        <v>1</v>
      </c>
      <c r="I104" s="158">
        <v>56</v>
      </c>
      <c r="J104" s="156">
        <f t="shared" si="8"/>
        <v>56</v>
      </c>
      <c r="K104" s="156">
        <f t="shared" si="6"/>
        <v>0</v>
      </c>
    </row>
    <row r="105" spans="1:11" ht="15" hidden="1" customHeight="1">
      <c r="A105" s="153">
        <v>42583</v>
      </c>
      <c r="B105" s="23">
        <v>2016</v>
      </c>
      <c r="C105" s="157">
        <v>15</v>
      </c>
      <c r="D105" s="157">
        <v>9</v>
      </c>
      <c r="E105" s="157">
        <v>19</v>
      </c>
      <c r="F105" s="157">
        <v>6</v>
      </c>
      <c r="G105" s="157">
        <v>5</v>
      </c>
      <c r="H105" s="157">
        <v>1</v>
      </c>
      <c r="I105" s="158">
        <v>55</v>
      </c>
      <c r="J105" s="156">
        <f t="shared" si="8"/>
        <v>55</v>
      </c>
      <c r="K105" s="156">
        <f t="shared" si="6"/>
        <v>0</v>
      </c>
    </row>
    <row r="106" spans="1:11" ht="15" hidden="1" customHeight="1">
      <c r="A106" s="153">
        <v>42614</v>
      </c>
      <c r="B106" s="23">
        <v>2016</v>
      </c>
      <c r="C106" s="157">
        <v>15</v>
      </c>
      <c r="D106" s="157">
        <v>10</v>
      </c>
      <c r="E106" s="157">
        <v>16</v>
      </c>
      <c r="F106" s="157">
        <v>5</v>
      </c>
      <c r="G106" s="157">
        <v>6</v>
      </c>
      <c r="H106" s="157">
        <v>1</v>
      </c>
      <c r="I106" s="158">
        <v>53</v>
      </c>
      <c r="J106" s="156">
        <f t="shared" si="8"/>
        <v>53</v>
      </c>
      <c r="K106" s="156">
        <f t="shared" si="6"/>
        <v>0</v>
      </c>
    </row>
    <row r="107" spans="1:11" ht="15" hidden="1" customHeight="1">
      <c r="A107" s="153">
        <v>42644</v>
      </c>
      <c r="B107" s="23">
        <v>2016</v>
      </c>
      <c r="C107" s="157">
        <v>15</v>
      </c>
      <c r="D107" s="157">
        <v>9</v>
      </c>
      <c r="E107" s="157">
        <v>17</v>
      </c>
      <c r="F107" s="157">
        <v>4</v>
      </c>
      <c r="G107" s="157">
        <v>6</v>
      </c>
      <c r="H107" s="157">
        <v>1</v>
      </c>
      <c r="I107" s="158">
        <v>52</v>
      </c>
      <c r="J107" s="156">
        <f t="shared" si="8"/>
        <v>52</v>
      </c>
      <c r="K107" s="156">
        <f t="shared" si="6"/>
        <v>0</v>
      </c>
    </row>
    <row r="108" spans="1:11" ht="15" hidden="1" customHeight="1">
      <c r="A108" s="153">
        <v>42675</v>
      </c>
      <c r="B108" s="23">
        <v>2016</v>
      </c>
      <c r="C108" s="157">
        <v>14</v>
      </c>
      <c r="D108" s="157">
        <v>9</v>
      </c>
      <c r="E108" s="157">
        <v>17</v>
      </c>
      <c r="F108" s="157">
        <v>3</v>
      </c>
      <c r="G108" s="157">
        <v>7</v>
      </c>
      <c r="H108" s="157">
        <v>1</v>
      </c>
      <c r="I108" s="158">
        <v>51</v>
      </c>
      <c r="J108" s="156">
        <f t="shared" si="8"/>
        <v>51</v>
      </c>
      <c r="K108" s="156">
        <f t="shared" si="6"/>
        <v>0</v>
      </c>
    </row>
    <row r="109" spans="1:11" ht="15" hidden="1" customHeight="1">
      <c r="A109" s="153">
        <v>42705</v>
      </c>
      <c r="B109" s="23">
        <v>2016</v>
      </c>
      <c r="C109" s="157">
        <v>13</v>
      </c>
      <c r="D109" s="157">
        <v>10</v>
      </c>
      <c r="E109" s="157">
        <v>17</v>
      </c>
      <c r="F109" s="157">
        <v>4</v>
      </c>
      <c r="G109" s="157">
        <v>6</v>
      </c>
      <c r="H109" s="157">
        <v>1</v>
      </c>
      <c r="I109" s="158">
        <v>51</v>
      </c>
      <c r="J109" s="156">
        <f t="shared" si="8"/>
        <v>51</v>
      </c>
      <c r="K109" s="156">
        <f t="shared" si="6"/>
        <v>0</v>
      </c>
    </row>
    <row r="110" spans="1:11" s="152" customFormat="1" ht="25.9" hidden="1" customHeight="1">
      <c r="A110" s="147">
        <v>2017</v>
      </c>
      <c r="B110" s="23">
        <v>2017</v>
      </c>
      <c r="C110" s="202"/>
      <c r="D110" s="202"/>
      <c r="E110" s="202"/>
      <c r="F110" s="202"/>
      <c r="G110" s="202"/>
      <c r="H110" s="202"/>
      <c r="I110" s="203"/>
      <c r="J110" s="156"/>
      <c r="K110" s="156"/>
    </row>
    <row r="111" spans="1:11" ht="15" hidden="1" customHeight="1">
      <c r="A111" s="153">
        <v>42736</v>
      </c>
      <c r="B111" s="23">
        <v>2017</v>
      </c>
      <c r="C111" s="157">
        <v>10</v>
      </c>
      <c r="D111" s="157">
        <v>8</v>
      </c>
      <c r="E111" s="157">
        <v>18</v>
      </c>
      <c r="F111" s="157">
        <v>6</v>
      </c>
      <c r="G111" s="157">
        <v>4</v>
      </c>
      <c r="H111" s="157">
        <v>1</v>
      </c>
      <c r="I111" s="158">
        <v>47</v>
      </c>
      <c r="J111" s="156">
        <f t="shared" ref="J111:J122" si="9">SUM(C111:H111)</f>
        <v>47</v>
      </c>
      <c r="K111" s="156">
        <f t="shared" si="6"/>
        <v>0</v>
      </c>
    </row>
    <row r="112" spans="1:11" ht="15" hidden="1" customHeight="1">
      <c r="A112" s="153">
        <v>42767</v>
      </c>
      <c r="B112" s="23">
        <v>2017</v>
      </c>
      <c r="C112" s="157">
        <v>13</v>
      </c>
      <c r="D112" s="157">
        <v>9</v>
      </c>
      <c r="E112" s="157">
        <v>17</v>
      </c>
      <c r="F112" s="157">
        <v>7</v>
      </c>
      <c r="G112" s="157">
        <v>4</v>
      </c>
      <c r="H112" s="157">
        <v>1</v>
      </c>
      <c r="I112" s="158">
        <v>51</v>
      </c>
      <c r="J112" s="156">
        <f t="shared" si="9"/>
        <v>51</v>
      </c>
      <c r="K112" s="156">
        <f t="shared" si="6"/>
        <v>0</v>
      </c>
    </row>
    <row r="113" spans="1:11" ht="15" customHeight="1">
      <c r="A113" s="153">
        <v>42795</v>
      </c>
      <c r="B113" s="23">
        <v>2017</v>
      </c>
      <c r="C113" s="157">
        <v>14</v>
      </c>
      <c r="D113" s="157">
        <v>8</v>
      </c>
      <c r="E113" s="157">
        <v>15</v>
      </c>
      <c r="F113" s="157">
        <v>7</v>
      </c>
      <c r="G113" s="157">
        <v>4</v>
      </c>
      <c r="H113" s="157">
        <v>1</v>
      </c>
      <c r="I113" s="158">
        <v>49</v>
      </c>
      <c r="J113" s="156">
        <f t="shared" si="9"/>
        <v>49</v>
      </c>
      <c r="K113" s="156">
        <f t="shared" si="6"/>
        <v>0</v>
      </c>
    </row>
    <row r="114" spans="1:11" ht="15" hidden="1" customHeight="1">
      <c r="A114" s="153">
        <v>42826</v>
      </c>
      <c r="B114" s="23">
        <v>2017</v>
      </c>
      <c r="C114" s="162">
        <v>11</v>
      </c>
      <c r="D114" s="162">
        <v>7</v>
      </c>
      <c r="E114" s="162">
        <v>16</v>
      </c>
      <c r="F114" s="162">
        <v>7</v>
      </c>
      <c r="G114" s="162">
        <v>4</v>
      </c>
      <c r="H114" s="162">
        <v>1</v>
      </c>
      <c r="I114" s="171">
        <v>46</v>
      </c>
      <c r="J114" s="156">
        <f t="shared" si="9"/>
        <v>46</v>
      </c>
      <c r="K114" s="156">
        <f t="shared" si="6"/>
        <v>0</v>
      </c>
    </row>
    <row r="115" spans="1:11" ht="15" hidden="1" customHeight="1">
      <c r="A115" s="153">
        <v>42856</v>
      </c>
      <c r="B115" s="23">
        <v>2017</v>
      </c>
      <c r="C115" s="162">
        <v>11</v>
      </c>
      <c r="D115" s="162">
        <v>6</v>
      </c>
      <c r="E115" s="162">
        <v>16</v>
      </c>
      <c r="F115" s="162">
        <v>9</v>
      </c>
      <c r="G115" s="162">
        <v>3</v>
      </c>
      <c r="H115" s="162">
        <v>1</v>
      </c>
      <c r="I115" s="171">
        <v>46</v>
      </c>
      <c r="J115" s="156">
        <f t="shared" si="9"/>
        <v>46</v>
      </c>
      <c r="K115" s="156">
        <f t="shared" si="6"/>
        <v>0</v>
      </c>
    </row>
    <row r="116" spans="1:11" s="166" customFormat="1" ht="15" hidden="1" customHeight="1">
      <c r="A116" s="153">
        <v>42887</v>
      </c>
      <c r="B116" s="23">
        <v>2017</v>
      </c>
      <c r="C116" s="162">
        <v>12</v>
      </c>
      <c r="D116" s="162">
        <v>5</v>
      </c>
      <c r="E116" s="162">
        <v>17</v>
      </c>
      <c r="F116" s="162">
        <v>8</v>
      </c>
      <c r="G116" s="162">
        <v>3</v>
      </c>
      <c r="H116" s="162">
        <v>1</v>
      </c>
      <c r="I116" s="171">
        <v>46</v>
      </c>
      <c r="J116" s="165">
        <f t="shared" si="9"/>
        <v>46</v>
      </c>
      <c r="K116" s="156">
        <f t="shared" si="6"/>
        <v>0</v>
      </c>
    </row>
    <row r="117" spans="1:11" ht="15" hidden="1" customHeight="1">
      <c r="A117" s="153">
        <v>42917</v>
      </c>
      <c r="B117" s="23">
        <v>2017</v>
      </c>
      <c r="C117" s="162">
        <v>10</v>
      </c>
      <c r="D117" s="162">
        <v>7</v>
      </c>
      <c r="E117" s="162">
        <v>18</v>
      </c>
      <c r="F117" s="162">
        <v>7</v>
      </c>
      <c r="G117" s="162">
        <v>3</v>
      </c>
      <c r="H117" s="162">
        <v>1</v>
      </c>
      <c r="I117" s="171">
        <v>46</v>
      </c>
      <c r="J117" s="156">
        <f t="shared" si="9"/>
        <v>46</v>
      </c>
      <c r="K117" s="156">
        <f t="shared" si="6"/>
        <v>0</v>
      </c>
    </row>
    <row r="118" spans="1:11" ht="15" hidden="1" customHeight="1">
      <c r="A118" s="153">
        <v>42948</v>
      </c>
      <c r="B118" s="23">
        <v>2017</v>
      </c>
      <c r="C118" s="162">
        <v>10</v>
      </c>
      <c r="D118" s="162">
        <v>6</v>
      </c>
      <c r="E118" s="162">
        <v>20</v>
      </c>
      <c r="F118" s="162">
        <v>7</v>
      </c>
      <c r="G118" s="162">
        <v>2</v>
      </c>
      <c r="H118" s="162">
        <v>1</v>
      </c>
      <c r="I118" s="171">
        <v>46</v>
      </c>
      <c r="J118" s="156">
        <f t="shared" si="9"/>
        <v>46</v>
      </c>
      <c r="K118" s="156">
        <f t="shared" si="6"/>
        <v>0</v>
      </c>
    </row>
    <row r="119" spans="1:11" ht="15" hidden="1" customHeight="1">
      <c r="A119" s="153">
        <v>42979</v>
      </c>
      <c r="B119" s="23">
        <v>2017</v>
      </c>
      <c r="C119" s="162">
        <v>8</v>
      </c>
      <c r="D119" s="162">
        <v>5</v>
      </c>
      <c r="E119" s="162">
        <v>19</v>
      </c>
      <c r="F119" s="162">
        <v>7</v>
      </c>
      <c r="G119" s="162">
        <v>2</v>
      </c>
      <c r="H119" s="162">
        <v>1</v>
      </c>
      <c r="I119" s="171">
        <v>42</v>
      </c>
      <c r="J119" s="156">
        <f t="shared" si="9"/>
        <v>42</v>
      </c>
      <c r="K119" s="156">
        <f t="shared" si="6"/>
        <v>0</v>
      </c>
    </row>
    <row r="120" spans="1:11" ht="15" hidden="1" customHeight="1">
      <c r="A120" s="153">
        <v>43009</v>
      </c>
      <c r="B120" s="23">
        <v>2017</v>
      </c>
      <c r="C120" s="162">
        <v>8</v>
      </c>
      <c r="D120" s="162">
        <v>4</v>
      </c>
      <c r="E120" s="162">
        <v>18</v>
      </c>
      <c r="F120" s="162">
        <v>7</v>
      </c>
      <c r="G120" s="162">
        <v>2</v>
      </c>
      <c r="H120" s="162">
        <v>1</v>
      </c>
      <c r="I120" s="171">
        <v>40</v>
      </c>
      <c r="J120" s="156">
        <f t="shared" si="9"/>
        <v>40</v>
      </c>
      <c r="K120" s="156">
        <f t="shared" si="6"/>
        <v>0</v>
      </c>
    </row>
    <row r="121" spans="1:11" ht="15" hidden="1" customHeight="1">
      <c r="A121" s="153">
        <v>43040</v>
      </c>
      <c r="B121" s="23">
        <v>2017</v>
      </c>
      <c r="C121" s="162">
        <v>9</v>
      </c>
      <c r="D121" s="162">
        <v>4</v>
      </c>
      <c r="E121" s="162">
        <v>17</v>
      </c>
      <c r="F121" s="162">
        <v>7</v>
      </c>
      <c r="G121" s="162">
        <v>2</v>
      </c>
      <c r="H121" s="162">
        <v>1</v>
      </c>
      <c r="I121" s="171">
        <v>40</v>
      </c>
      <c r="J121" s="156">
        <f t="shared" si="9"/>
        <v>40</v>
      </c>
      <c r="K121" s="156">
        <f t="shared" si="6"/>
        <v>0</v>
      </c>
    </row>
    <row r="122" spans="1:11" ht="15" hidden="1" customHeight="1">
      <c r="A122" s="153">
        <v>43070</v>
      </c>
      <c r="B122" s="23">
        <v>2017</v>
      </c>
      <c r="C122" s="162">
        <v>8</v>
      </c>
      <c r="D122" s="162">
        <v>5</v>
      </c>
      <c r="E122" s="162">
        <v>16</v>
      </c>
      <c r="F122" s="162">
        <v>7</v>
      </c>
      <c r="G122" s="162">
        <v>2</v>
      </c>
      <c r="H122" s="162">
        <v>1</v>
      </c>
      <c r="I122" s="171">
        <v>39</v>
      </c>
      <c r="J122" s="156">
        <f t="shared" si="9"/>
        <v>39</v>
      </c>
      <c r="K122" s="156">
        <f t="shared" si="6"/>
        <v>0</v>
      </c>
    </row>
    <row r="123" spans="1:11" s="152" customFormat="1" ht="25.9" customHeight="1">
      <c r="A123" s="147">
        <v>2018</v>
      </c>
      <c r="B123" s="167">
        <v>2018</v>
      </c>
      <c r="C123" s="202"/>
      <c r="D123" s="202"/>
      <c r="E123" s="202"/>
      <c r="F123" s="202"/>
      <c r="G123" s="202"/>
      <c r="H123" s="202"/>
      <c r="I123" s="203"/>
      <c r="J123" s="156"/>
      <c r="K123" s="156"/>
    </row>
    <row r="124" spans="1:11" ht="15" customHeight="1">
      <c r="A124" s="153">
        <v>43101</v>
      </c>
      <c r="B124" s="172" t="s">
        <v>90</v>
      </c>
      <c r="C124" s="162">
        <v>10</v>
      </c>
      <c r="D124" s="162">
        <v>4</v>
      </c>
      <c r="E124" s="162">
        <v>18</v>
      </c>
      <c r="F124" s="162">
        <v>6</v>
      </c>
      <c r="G124" s="162">
        <v>3</v>
      </c>
      <c r="H124" s="162">
        <v>1</v>
      </c>
      <c r="I124" s="171">
        <v>42</v>
      </c>
      <c r="J124" s="156">
        <f t="shared" ref="J124:J135" si="10">SUM(C124:H124)</f>
        <v>42</v>
      </c>
      <c r="K124" s="156">
        <f t="shared" si="6"/>
        <v>0</v>
      </c>
    </row>
    <row r="125" spans="1:11" ht="15" customHeight="1">
      <c r="A125" s="153">
        <v>43132</v>
      </c>
      <c r="B125" s="172" t="s">
        <v>91</v>
      </c>
      <c r="C125" s="162">
        <v>13</v>
      </c>
      <c r="D125" s="162">
        <v>2</v>
      </c>
      <c r="E125" s="162">
        <v>17</v>
      </c>
      <c r="F125" s="162">
        <v>4</v>
      </c>
      <c r="G125" s="162">
        <v>4</v>
      </c>
      <c r="H125" s="162">
        <v>1</v>
      </c>
      <c r="I125" s="171">
        <v>41</v>
      </c>
      <c r="J125" s="156">
        <f t="shared" si="10"/>
        <v>41</v>
      </c>
      <c r="K125" s="156">
        <f t="shared" si="6"/>
        <v>0</v>
      </c>
    </row>
    <row r="126" spans="1:11" ht="15" customHeight="1">
      <c r="A126" s="153">
        <v>43160</v>
      </c>
      <c r="B126" s="173" t="s">
        <v>92</v>
      </c>
      <c r="C126" s="174">
        <v>14</v>
      </c>
      <c r="D126" s="174">
        <v>2</v>
      </c>
      <c r="E126" s="174">
        <v>16</v>
      </c>
      <c r="F126" s="174">
        <v>4</v>
      </c>
      <c r="G126" s="174">
        <v>4</v>
      </c>
      <c r="H126" s="174">
        <v>1</v>
      </c>
      <c r="I126" s="174">
        <v>41</v>
      </c>
      <c r="J126" s="156">
        <f t="shared" si="10"/>
        <v>41</v>
      </c>
      <c r="K126" s="156">
        <f t="shared" si="6"/>
        <v>0</v>
      </c>
    </row>
    <row r="127" spans="1:11" ht="15" customHeight="1">
      <c r="A127" s="153">
        <v>43191</v>
      </c>
      <c r="B127" s="172" t="s">
        <v>93</v>
      </c>
      <c r="C127" s="162">
        <v>13</v>
      </c>
      <c r="D127" s="162">
        <v>2</v>
      </c>
      <c r="E127" s="162">
        <v>16</v>
      </c>
      <c r="F127" s="162">
        <v>4</v>
      </c>
      <c r="G127" s="162">
        <v>4</v>
      </c>
      <c r="H127" s="162">
        <v>1</v>
      </c>
      <c r="I127" s="171">
        <v>40</v>
      </c>
      <c r="J127" s="156">
        <f t="shared" si="10"/>
        <v>40</v>
      </c>
      <c r="K127" s="156">
        <f t="shared" si="6"/>
        <v>0</v>
      </c>
    </row>
    <row r="128" spans="1:11" ht="15" customHeight="1">
      <c r="A128" s="153">
        <v>43221</v>
      </c>
      <c r="B128" s="172" t="s">
        <v>94</v>
      </c>
      <c r="C128" s="162">
        <v>13</v>
      </c>
      <c r="D128" s="162">
        <v>1</v>
      </c>
      <c r="E128" s="162">
        <v>17</v>
      </c>
      <c r="F128" s="162">
        <v>4</v>
      </c>
      <c r="G128" s="162">
        <v>4</v>
      </c>
      <c r="H128" s="162">
        <v>1</v>
      </c>
      <c r="I128" s="171">
        <v>40</v>
      </c>
      <c r="J128" s="156">
        <f t="shared" si="10"/>
        <v>40</v>
      </c>
      <c r="K128" s="156">
        <f t="shared" si="6"/>
        <v>0</v>
      </c>
    </row>
    <row r="129" spans="1:11" s="166" customFormat="1" ht="15" customHeight="1">
      <c r="A129" s="153">
        <v>43252</v>
      </c>
      <c r="B129" s="172" t="s">
        <v>95</v>
      </c>
      <c r="C129" s="162">
        <v>10</v>
      </c>
      <c r="D129" s="162">
        <v>2</v>
      </c>
      <c r="E129" s="162">
        <v>16</v>
      </c>
      <c r="F129" s="162">
        <v>4</v>
      </c>
      <c r="G129" s="162">
        <v>4</v>
      </c>
      <c r="H129" s="162">
        <v>1</v>
      </c>
      <c r="I129" s="171">
        <v>37</v>
      </c>
      <c r="J129" s="165">
        <f t="shared" si="10"/>
        <v>37</v>
      </c>
      <c r="K129" s="156">
        <f t="shared" si="6"/>
        <v>0</v>
      </c>
    </row>
    <row r="130" spans="1:11" ht="15" customHeight="1">
      <c r="A130" s="153">
        <v>43282</v>
      </c>
      <c r="B130" s="172" t="s">
        <v>96</v>
      </c>
      <c r="C130" s="162">
        <v>10</v>
      </c>
      <c r="D130" s="162">
        <v>3</v>
      </c>
      <c r="E130" s="162">
        <v>13</v>
      </c>
      <c r="F130" s="162">
        <v>5</v>
      </c>
      <c r="G130" s="162">
        <v>4</v>
      </c>
      <c r="H130" s="162">
        <v>1</v>
      </c>
      <c r="I130" s="171">
        <v>36</v>
      </c>
      <c r="J130" s="156">
        <f t="shared" si="10"/>
        <v>36</v>
      </c>
      <c r="K130" s="156">
        <f t="shared" si="6"/>
        <v>0</v>
      </c>
    </row>
    <row r="131" spans="1:11" ht="15" customHeight="1">
      <c r="A131" s="153">
        <v>43313</v>
      </c>
      <c r="B131" s="172" t="s">
        <v>97</v>
      </c>
      <c r="C131" s="162">
        <v>9</v>
      </c>
      <c r="D131" s="162">
        <v>4</v>
      </c>
      <c r="E131" s="162">
        <v>13</v>
      </c>
      <c r="F131" s="162">
        <v>5</v>
      </c>
      <c r="G131" s="162">
        <v>4</v>
      </c>
      <c r="H131" s="162">
        <v>1</v>
      </c>
      <c r="I131" s="171">
        <v>36</v>
      </c>
      <c r="J131" s="156">
        <f t="shared" si="10"/>
        <v>36</v>
      </c>
      <c r="K131" s="156">
        <f t="shared" si="6"/>
        <v>0</v>
      </c>
    </row>
    <row r="132" spans="1:11" ht="15" customHeight="1">
      <c r="A132" s="153">
        <v>43344</v>
      </c>
      <c r="B132" s="172" t="s">
        <v>98</v>
      </c>
      <c r="C132" s="162">
        <v>9</v>
      </c>
      <c r="D132" s="162">
        <v>5</v>
      </c>
      <c r="E132" s="162">
        <v>12</v>
      </c>
      <c r="F132" s="162">
        <v>6</v>
      </c>
      <c r="G132" s="162">
        <v>4</v>
      </c>
      <c r="H132" s="162">
        <v>1</v>
      </c>
      <c r="I132" s="171">
        <v>37</v>
      </c>
      <c r="J132" s="156">
        <f t="shared" si="10"/>
        <v>37</v>
      </c>
      <c r="K132" s="156">
        <f t="shared" si="6"/>
        <v>0</v>
      </c>
    </row>
    <row r="133" spans="1:11" ht="15" customHeight="1">
      <c r="A133" s="153">
        <v>43374</v>
      </c>
      <c r="B133" s="172" t="s">
        <v>99</v>
      </c>
      <c r="C133" s="162">
        <v>10</v>
      </c>
      <c r="D133" s="162">
        <v>5</v>
      </c>
      <c r="E133" s="162">
        <v>12</v>
      </c>
      <c r="F133" s="162">
        <v>7</v>
      </c>
      <c r="G133" s="162">
        <v>2</v>
      </c>
      <c r="H133" s="162">
        <v>1</v>
      </c>
      <c r="I133" s="171">
        <v>37</v>
      </c>
      <c r="J133" s="156">
        <f t="shared" si="10"/>
        <v>37</v>
      </c>
      <c r="K133" s="156">
        <f t="shared" si="6"/>
        <v>0</v>
      </c>
    </row>
    <row r="134" spans="1:11" ht="15" customHeight="1">
      <c r="A134" s="153">
        <v>43405</v>
      </c>
      <c r="B134" s="172" t="s">
        <v>100</v>
      </c>
      <c r="C134" s="162">
        <v>10</v>
      </c>
      <c r="D134" s="162">
        <v>4</v>
      </c>
      <c r="E134" s="162">
        <v>10</v>
      </c>
      <c r="F134" s="162">
        <v>7</v>
      </c>
      <c r="G134" s="162">
        <v>2</v>
      </c>
      <c r="H134" s="162">
        <v>1</v>
      </c>
      <c r="I134" s="171">
        <v>34</v>
      </c>
      <c r="J134" s="156">
        <f t="shared" si="10"/>
        <v>34</v>
      </c>
      <c r="K134" s="156">
        <f t="shared" si="6"/>
        <v>0</v>
      </c>
    </row>
    <row r="135" spans="1:11" ht="15" customHeight="1">
      <c r="A135" s="153">
        <v>43435</v>
      </c>
      <c r="B135" s="172" t="s">
        <v>101</v>
      </c>
      <c r="C135" s="162">
        <v>9</v>
      </c>
      <c r="D135" s="162">
        <v>5</v>
      </c>
      <c r="E135" s="162">
        <v>11</v>
      </c>
      <c r="F135" s="162">
        <v>5</v>
      </c>
      <c r="G135" s="162">
        <v>2</v>
      </c>
      <c r="H135" s="162">
        <v>1</v>
      </c>
      <c r="I135" s="171">
        <v>33</v>
      </c>
      <c r="J135" s="156">
        <f t="shared" si="10"/>
        <v>33</v>
      </c>
      <c r="K135" s="156">
        <f t="shared" si="6"/>
        <v>0</v>
      </c>
    </row>
    <row r="136" spans="1:11" s="152" customFormat="1" ht="25.9" customHeight="1">
      <c r="A136" s="147">
        <v>2019</v>
      </c>
      <c r="B136" s="167">
        <v>2019</v>
      </c>
      <c r="C136" s="202"/>
      <c r="D136" s="202"/>
      <c r="E136" s="202"/>
      <c r="F136" s="202"/>
      <c r="G136" s="202"/>
      <c r="H136" s="202"/>
      <c r="I136" s="203"/>
      <c r="J136" s="156"/>
      <c r="K136" s="156"/>
    </row>
    <row r="137" spans="1:11" ht="15" customHeight="1">
      <c r="A137" s="175" t="s">
        <v>102</v>
      </c>
      <c r="B137" s="172" t="s">
        <v>90</v>
      </c>
      <c r="C137" s="162">
        <v>9</v>
      </c>
      <c r="D137" s="162">
        <v>4</v>
      </c>
      <c r="E137" s="162">
        <v>12</v>
      </c>
      <c r="F137" s="162">
        <v>3</v>
      </c>
      <c r="G137" s="162">
        <v>1</v>
      </c>
      <c r="H137" s="162">
        <v>1</v>
      </c>
      <c r="I137" s="171">
        <v>30</v>
      </c>
      <c r="J137" s="156">
        <f t="shared" ref="J137:J148" si="11">SUM(C137:H137)</f>
        <v>30</v>
      </c>
      <c r="K137" s="156">
        <f t="shared" ref="K137:K148" si="12">J137-I137</f>
        <v>0</v>
      </c>
    </row>
    <row r="138" spans="1:11" ht="15" customHeight="1">
      <c r="A138" s="175" t="s">
        <v>15</v>
      </c>
      <c r="B138" s="172" t="s">
        <v>91</v>
      </c>
      <c r="C138" s="162">
        <v>10</v>
      </c>
      <c r="D138" s="162">
        <v>3</v>
      </c>
      <c r="E138" s="162">
        <v>12</v>
      </c>
      <c r="F138" s="162">
        <v>3</v>
      </c>
      <c r="G138" s="162">
        <v>1</v>
      </c>
      <c r="H138" s="162">
        <v>1</v>
      </c>
      <c r="I138" s="171">
        <v>30</v>
      </c>
      <c r="J138" s="156">
        <f t="shared" si="11"/>
        <v>30</v>
      </c>
      <c r="K138" s="156">
        <f t="shared" si="12"/>
        <v>0</v>
      </c>
    </row>
    <row r="139" spans="1:11" ht="15" customHeight="1">
      <c r="A139" s="175" t="s">
        <v>16</v>
      </c>
      <c r="B139" s="173" t="s">
        <v>92</v>
      </c>
      <c r="C139" s="174">
        <v>9</v>
      </c>
      <c r="D139" s="174">
        <v>3</v>
      </c>
      <c r="E139" s="174">
        <v>11</v>
      </c>
      <c r="F139" s="174">
        <v>3</v>
      </c>
      <c r="G139" s="174">
        <v>1</v>
      </c>
      <c r="H139" s="174">
        <v>1</v>
      </c>
      <c r="I139" s="174">
        <v>28</v>
      </c>
      <c r="J139" s="156">
        <f t="shared" si="11"/>
        <v>28</v>
      </c>
      <c r="K139" s="156">
        <f t="shared" si="12"/>
        <v>0</v>
      </c>
    </row>
    <row r="140" spans="1:11" ht="15" customHeight="1">
      <c r="A140" s="175" t="s">
        <v>17</v>
      </c>
      <c r="B140" s="172" t="s">
        <v>93</v>
      </c>
      <c r="C140" s="162">
        <v>9</v>
      </c>
      <c r="D140" s="162">
        <v>3</v>
      </c>
      <c r="E140" s="162">
        <v>11</v>
      </c>
      <c r="F140" s="162">
        <v>3</v>
      </c>
      <c r="G140" s="162">
        <v>1</v>
      </c>
      <c r="H140" s="162">
        <v>1</v>
      </c>
      <c r="I140" s="171">
        <v>28</v>
      </c>
      <c r="J140" s="156">
        <f t="shared" si="11"/>
        <v>28</v>
      </c>
      <c r="K140" s="156">
        <f t="shared" si="12"/>
        <v>0</v>
      </c>
    </row>
    <row r="141" spans="1:11" ht="15" customHeight="1">
      <c r="A141" s="175" t="s">
        <v>18</v>
      </c>
      <c r="B141" s="172" t="s">
        <v>94</v>
      </c>
      <c r="C141" s="162">
        <v>8</v>
      </c>
      <c r="D141" s="162">
        <v>3</v>
      </c>
      <c r="E141" s="162">
        <v>11</v>
      </c>
      <c r="F141" s="162">
        <v>3</v>
      </c>
      <c r="G141" s="162">
        <v>1</v>
      </c>
      <c r="H141" s="162">
        <v>1</v>
      </c>
      <c r="I141" s="171">
        <v>27</v>
      </c>
      <c r="J141" s="156">
        <f t="shared" si="11"/>
        <v>27</v>
      </c>
      <c r="K141" s="156">
        <f t="shared" si="12"/>
        <v>0</v>
      </c>
    </row>
    <row r="142" spans="1:11" s="166" customFormat="1" ht="15" customHeight="1">
      <c r="A142" s="175" t="s">
        <v>19</v>
      </c>
      <c r="B142" s="172" t="s">
        <v>95</v>
      </c>
      <c r="C142" s="162">
        <v>7</v>
      </c>
      <c r="D142" s="162">
        <v>3</v>
      </c>
      <c r="E142" s="162">
        <v>11</v>
      </c>
      <c r="F142" s="162">
        <v>3</v>
      </c>
      <c r="G142" s="162">
        <v>1</v>
      </c>
      <c r="H142" s="162">
        <v>1</v>
      </c>
      <c r="I142" s="171">
        <v>26</v>
      </c>
      <c r="J142" s="165">
        <f t="shared" si="11"/>
        <v>26</v>
      </c>
      <c r="K142" s="156">
        <f t="shared" si="12"/>
        <v>0</v>
      </c>
    </row>
    <row r="143" spans="1:11" ht="15" customHeight="1">
      <c r="A143" s="175" t="s">
        <v>20</v>
      </c>
      <c r="B143" s="172" t="s">
        <v>96</v>
      </c>
      <c r="C143" s="162">
        <v>5</v>
      </c>
      <c r="D143" s="162">
        <v>3</v>
      </c>
      <c r="E143" s="162">
        <v>10</v>
      </c>
      <c r="F143" s="162">
        <v>4</v>
      </c>
      <c r="G143" s="162">
        <v>1</v>
      </c>
      <c r="H143" s="162">
        <v>1</v>
      </c>
      <c r="I143" s="171">
        <v>24</v>
      </c>
      <c r="J143" s="156">
        <f t="shared" si="11"/>
        <v>24</v>
      </c>
      <c r="K143" s="156">
        <f t="shared" si="12"/>
        <v>0</v>
      </c>
    </row>
    <row r="144" spans="1:11" ht="15" customHeight="1">
      <c r="A144" s="175" t="s">
        <v>21</v>
      </c>
      <c r="B144" s="172" t="s">
        <v>97</v>
      </c>
      <c r="C144" s="162">
        <v>5</v>
      </c>
      <c r="D144" s="162">
        <v>4</v>
      </c>
      <c r="E144" s="162">
        <v>10</v>
      </c>
      <c r="F144" s="162">
        <v>5</v>
      </c>
      <c r="G144" s="162">
        <v>1</v>
      </c>
      <c r="H144" s="162"/>
      <c r="I144" s="171">
        <v>25</v>
      </c>
      <c r="J144" s="156">
        <f t="shared" si="11"/>
        <v>25</v>
      </c>
      <c r="K144" s="156">
        <f t="shared" si="12"/>
        <v>0</v>
      </c>
    </row>
    <row r="145" spans="1:11" ht="15" customHeight="1">
      <c r="A145" s="175" t="s">
        <v>22</v>
      </c>
      <c r="B145" s="172" t="s">
        <v>98</v>
      </c>
      <c r="C145" s="162">
        <v>5</v>
      </c>
      <c r="D145" s="162">
        <v>4</v>
      </c>
      <c r="E145" s="162">
        <v>10</v>
      </c>
      <c r="F145" s="162">
        <v>4</v>
      </c>
      <c r="G145" s="162">
        <v>1</v>
      </c>
      <c r="H145" s="162">
        <v>1</v>
      </c>
      <c r="I145" s="171">
        <v>25</v>
      </c>
      <c r="J145" s="156">
        <f t="shared" si="11"/>
        <v>25</v>
      </c>
      <c r="K145" s="156">
        <f t="shared" si="12"/>
        <v>0</v>
      </c>
    </row>
    <row r="146" spans="1:11" ht="15" customHeight="1">
      <c r="A146" s="175" t="s">
        <v>23</v>
      </c>
      <c r="B146" s="172" t="s">
        <v>99</v>
      </c>
      <c r="C146" s="162">
        <v>5</v>
      </c>
      <c r="D146" s="162">
        <v>4</v>
      </c>
      <c r="E146" s="162">
        <v>10</v>
      </c>
      <c r="F146" s="162">
        <v>5</v>
      </c>
      <c r="G146" s="162"/>
      <c r="H146" s="162">
        <v>1</v>
      </c>
      <c r="I146" s="171">
        <v>25</v>
      </c>
      <c r="J146" s="156">
        <f t="shared" si="11"/>
        <v>25</v>
      </c>
      <c r="K146" s="156">
        <f t="shared" si="12"/>
        <v>0</v>
      </c>
    </row>
    <row r="147" spans="1:11" ht="15" customHeight="1">
      <c r="A147" s="175" t="s">
        <v>24</v>
      </c>
      <c r="B147" s="172" t="s">
        <v>100</v>
      </c>
      <c r="C147" s="162">
        <v>5</v>
      </c>
      <c r="D147" s="162">
        <v>4</v>
      </c>
      <c r="E147" s="162">
        <v>11</v>
      </c>
      <c r="F147" s="162">
        <v>4</v>
      </c>
      <c r="G147" s="162"/>
      <c r="H147" s="162">
        <v>1</v>
      </c>
      <c r="I147" s="171">
        <v>25</v>
      </c>
      <c r="J147" s="156">
        <f t="shared" si="11"/>
        <v>25</v>
      </c>
      <c r="K147" s="156">
        <f t="shared" si="12"/>
        <v>0</v>
      </c>
    </row>
    <row r="148" spans="1:11" ht="15" customHeight="1">
      <c r="A148" s="187" t="s">
        <v>25</v>
      </c>
      <c r="B148" s="172" t="s">
        <v>101</v>
      </c>
      <c r="C148" s="162">
        <v>5</v>
      </c>
      <c r="D148" s="162">
        <v>5</v>
      </c>
      <c r="E148" s="162">
        <v>9</v>
      </c>
      <c r="F148" s="162">
        <v>3</v>
      </c>
      <c r="G148" s="162">
        <v>1</v>
      </c>
      <c r="H148" s="162">
        <v>1</v>
      </c>
      <c r="I148" s="171">
        <v>24</v>
      </c>
      <c r="J148" s="156">
        <f t="shared" si="11"/>
        <v>24</v>
      </c>
      <c r="K148" s="156">
        <f t="shared" si="12"/>
        <v>0</v>
      </c>
    </row>
    <row r="149" spans="1:11" s="152" customFormat="1" ht="25.9" customHeight="1">
      <c r="A149" s="147">
        <v>2020</v>
      </c>
      <c r="B149" s="167">
        <v>2020</v>
      </c>
      <c r="C149" s="202"/>
      <c r="D149" s="202"/>
      <c r="E149" s="202"/>
      <c r="F149" s="202"/>
      <c r="G149" s="202"/>
      <c r="H149" s="202"/>
      <c r="I149" s="203"/>
      <c r="J149" s="156"/>
      <c r="K149" s="156"/>
    </row>
    <row r="150" spans="1:11" ht="15" customHeight="1">
      <c r="A150" s="175" t="s">
        <v>14</v>
      </c>
      <c r="B150" s="172" t="s">
        <v>90</v>
      </c>
      <c r="C150" s="162">
        <v>4</v>
      </c>
      <c r="D150" s="162">
        <v>5</v>
      </c>
      <c r="E150" s="162">
        <v>9</v>
      </c>
      <c r="F150" s="162">
        <v>4</v>
      </c>
      <c r="G150" s="162"/>
      <c r="H150" s="162">
        <v>1</v>
      </c>
      <c r="I150" s="171">
        <v>23</v>
      </c>
      <c r="J150" s="156">
        <f t="shared" ref="J150:J161" si="13">SUM(C150:H150)</f>
        <v>23</v>
      </c>
      <c r="K150" s="156">
        <f t="shared" ref="K150:K161" si="14">J150-I150</f>
        <v>0</v>
      </c>
    </row>
    <row r="151" spans="1:11" ht="15" customHeight="1">
      <c r="A151" s="175" t="s">
        <v>15</v>
      </c>
      <c r="B151" s="172" t="s">
        <v>91</v>
      </c>
      <c r="C151" s="162">
        <v>5</v>
      </c>
      <c r="D151" s="162">
        <v>5</v>
      </c>
      <c r="E151" s="162">
        <v>9</v>
      </c>
      <c r="F151" s="162">
        <v>4</v>
      </c>
      <c r="G151" s="162"/>
      <c r="H151" s="162">
        <v>1</v>
      </c>
      <c r="I151" s="171">
        <v>24</v>
      </c>
      <c r="J151" s="156">
        <f t="shared" si="13"/>
        <v>24</v>
      </c>
      <c r="K151" s="156">
        <f t="shared" si="14"/>
        <v>0</v>
      </c>
    </row>
    <row r="152" spans="1:11" ht="15" customHeight="1">
      <c r="A152" s="175" t="s">
        <v>16</v>
      </c>
      <c r="B152" s="173" t="s">
        <v>92</v>
      </c>
      <c r="C152" s="174">
        <v>6</v>
      </c>
      <c r="D152" s="174">
        <v>5</v>
      </c>
      <c r="E152" s="174">
        <v>9</v>
      </c>
      <c r="F152" s="174">
        <v>4</v>
      </c>
      <c r="G152" s="174"/>
      <c r="H152" s="174">
        <v>1</v>
      </c>
      <c r="I152" s="174">
        <v>25</v>
      </c>
      <c r="J152" s="156">
        <f t="shared" si="13"/>
        <v>25</v>
      </c>
      <c r="K152" s="156">
        <f t="shared" si="14"/>
        <v>0</v>
      </c>
    </row>
    <row r="153" spans="1:11" ht="15" customHeight="1">
      <c r="A153" s="175" t="s">
        <v>17</v>
      </c>
      <c r="B153" s="172" t="s">
        <v>93</v>
      </c>
      <c r="C153" s="162"/>
      <c r="D153" s="162"/>
      <c r="E153" s="162"/>
      <c r="F153" s="162"/>
      <c r="G153" s="162"/>
      <c r="H153" s="162"/>
      <c r="I153" s="171"/>
      <c r="J153" s="156">
        <f t="shared" si="13"/>
        <v>0</v>
      </c>
      <c r="K153" s="156">
        <f t="shared" si="14"/>
        <v>0</v>
      </c>
    </row>
    <row r="154" spans="1:11" ht="15" customHeight="1">
      <c r="A154" s="175" t="s">
        <v>18</v>
      </c>
      <c r="B154" s="172" t="s">
        <v>94</v>
      </c>
      <c r="C154" s="162"/>
      <c r="D154" s="162"/>
      <c r="E154" s="162"/>
      <c r="F154" s="162"/>
      <c r="G154" s="162"/>
      <c r="H154" s="162"/>
      <c r="I154" s="171"/>
      <c r="J154" s="156">
        <f t="shared" si="13"/>
        <v>0</v>
      </c>
      <c r="K154" s="156">
        <f t="shared" si="14"/>
        <v>0</v>
      </c>
    </row>
    <row r="155" spans="1:11" s="166" customFormat="1" ht="15" customHeight="1">
      <c r="A155" s="175" t="s">
        <v>19</v>
      </c>
      <c r="B155" s="172" t="s">
        <v>95</v>
      </c>
      <c r="C155" s="162"/>
      <c r="D155" s="162"/>
      <c r="E155" s="162"/>
      <c r="F155" s="162"/>
      <c r="G155" s="162"/>
      <c r="H155" s="162"/>
      <c r="I155" s="171"/>
      <c r="J155" s="165">
        <f t="shared" si="13"/>
        <v>0</v>
      </c>
      <c r="K155" s="156">
        <f t="shared" si="14"/>
        <v>0</v>
      </c>
    </row>
    <row r="156" spans="1:11" ht="15" customHeight="1">
      <c r="A156" s="175" t="s">
        <v>20</v>
      </c>
      <c r="B156" s="172" t="s">
        <v>96</v>
      </c>
      <c r="C156" s="162"/>
      <c r="D156" s="162"/>
      <c r="E156" s="162"/>
      <c r="F156" s="162"/>
      <c r="G156" s="162"/>
      <c r="H156" s="162"/>
      <c r="I156" s="171"/>
      <c r="J156" s="156">
        <f t="shared" si="13"/>
        <v>0</v>
      </c>
      <c r="K156" s="156">
        <f t="shared" si="14"/>
        <v>0</v>
      </c>
    </row>
    <row r="157" spans="1:11" ht="15" customHeight="1">
      <c r="A157" s="175" t="s">
        <v>21</v>
      </c>
      <c r="B157" s="172" t="s">
        <v>97</v>
      </c>
      <c r="C157" s="162"/>
      <c r="D157" s="162"/>
      <c r="E157" s="162"/>
      <c r="F157" s="162"/>
      <c r="G157" s="162"/>
      <c r="H157" s="162"/>
      <c r="I157" s="171"/>
      <c r="J157" s="156">
        <f t="shared" si="13"/>
        <v>0</v>
      </c>
      <c r="K157" s="156">
        <f t="shared" si="14"/>
        <v>0</v>
      </c>
    </row>
    <row r="158" spans="1:11" ht="15" customHeight="1">
      <c r="A158" s="175" t="s">
        <v>22</v>
      </c>
      <c r="B158" s="172" t="s">
        <v>98</v>
      </c>
      <c r="C158" s="162"/>
      <c r="D158" s="162"/>
      <c r="E158" s="162"/>
      <c r="F158" s="162"/>
      <c r="G158" s="162"/>
      <c r="H158" s="162"/>
      <c r="I158" s="171"/>
      <c r="J158" s="156">
        <f t="shared" si="13"/>
        <v>0</v>
      </c>
      <c r="K158" s="156">
        <f t="shared" si="14"/>
        <v>0</v>
      </c>
    </row>
    <row r="159" spans="1:11" ht="15" customHeight="1">
      <c r="A159" s="175" t="s">
        <v>23</v>
      </c>
      <c r="B159" s="172" t="s">
        <v>99</v>
      </c>
      <c r="C159" s="162"/>
      <c r="D159" s="162"/>
      <c r="E159" s="162"/>
      <c r="F159" s="162"/>
      <c r="G159" s="162"/>
      <c r="H159" s="162"/>
      <c r="I159" s="171"/>
      <c r="J159" s="156">
        <f t="shared" si="13"/>
        <v>0</v>
      </c>
      <c r="K159" s="156">
        <f t="shared" si="14"/>
        <v>0</v>
      </c>
    </row>
    <row r="160" spans="1:11" ht="15" customHeight="1">
      <c r="A160" s="175" t="s">
        <v>24</v>
      </c>
      <c r="B160" s="172" t="s">
        <v>100</v>
      </c>
      <c r="C160" s="162"/>
      <c r="D160" s="162"/>
      <c r="E160" s="162"/>
      <c r="F160" s="162"/>
      <c r="G160" s="162"/>
      <c r="H160" s="162"/>
      <c r="I160" s="171"/>
      <c r="J160" s="156">
        <f t="shared" si="13"/>
        <v>0</v>
      </c>
      <c r="K160" s="156">
        <f t="shared" si="14"/>
        <v>0</v>
      </c>
    </row>
    <row r="161" spans="1:11" ht="15" customHeight="1">
      <c r="A161" s="187" t="s">
        <v>25</v>
      </c>
      <c r="B161" s="172" t="s">
        <v>101</v>
      </c>
      <c r="C161" s="162"/>
      <c r="D161" s="162"/>
      <c r="E161" s="162"/>
      <c r="F161" s="162"/>
      <c r="G161" s="162"/>
      <c r="H161" s="162"/>
      <c r="I161" s="171"/>
      <c r="J161" s="156">
        <f t="shared" si="13"/>
        <v>0</v>
      </c>
      <c r="K161" s="156">
        <f t="shared" si="14"/>
        <v>0</v>
      </c>
    </row>
    <row r="162" spans="1:11" ht="26.25" hidden="1" customHeight="1">
      <c r="A162" s="1411"/>
      <c r="B162" s="1411"/>
      <c r="C162" s="1412"/>
      <c r="D162" s="1412"/>
      <c r="E162" s="1412"/>
      <c r="F162" s="1412"/>
      <c r="G162" s="1413"/>
      <c r="H162" s="1413"/>
      <c r="I162" s="1413"/>
    </row>
    <row r="163" spans="1:11" hidden="1">
      <c r="B163" s="177"/>
      <c r="C163" s="156"/>
      <c r="D163" s="156"/>
      <c r="E163" s="156"/>
      <c r="F163" s="156"/>
      <c r="G163" s="156"/>
      <c r="H163" s="156"/>
      <c r="I163" s="156"/>
    </row>
    <row r="164" spans="1:11" hidden="1"/>
    <row r="165" spans="1:11" hidden="1"/>
    <row r="166" spans="1:11" hidden="1"/>
    <row r="167" spans="1:11" hidden="1"/>
    <row r="168" spans="1:11" hidden="1"/>
    <row r="169" spans="1:11" hidden="1">
      <c r="H169" s="188"/>
    </row>
    <row r="170" spans="1:11" hidden="1">
      <c r="H170" s="188"/>
    </row>
    <row r="171" spans="1:11" hidden="1">
      <c r="H171" s="188"/>
    </row>
    <row r="172" spans="1:11" hidden="1">
      <c r="H172" s="188"/>
    </row>
    <row r="173" spans="1:11" hidden="1">
      <c r="H173" s="188"/>
    </row>
    <row r="174" spans="1:11" hidden="1">
      <c r="H174" s="188"/>
    </row>
    <row r="175" spans="1:11" hidden="1">
      <c r="H175" s="188"/>
    </row>
    <row r="176" spans="1:11" ht="20.149999999999999" hidden="1" customHeight="1">
      <c r="H176" s="188"/>
    </row>
    <row r="177" spans="8:8" hidden="1">
      <c r="H177" s="188"/>
    </row>
    <row r="178" spans="8:8" hidden="1">
      <c r="H178" s="188"/>
    </row>
    <row r="179" spans="8:8" hidden="1">
      <c r="H179" s="188"/>
    </row>
    <row r="180" spans="8:8" hidden="1">
      <c r="H180" s="188"/>
    </row>
    <row r="181" spans="8:8" hidden="1">
      <c r="H181" s="188"/>
    </row>
    <row r="182" spans="8:8" hidden="1">
      <c r="H182" s="188"/>
    </row>
    <row r="183" spans="8:8" hidden="1">
      <c r="H183" s="188"/>
    </row>
    <row r="184" spans="8:8" hidden="1">
      <c r="H184" s="188"/>
    </row>
    <row r="185" spans="8:8" hidden="1">
      <c r="H185" s="188"/>
    </row>
    <row r="186" spans="8:8" hidden="1">
      <c r="H186" s="188"/>
    </row>
    <row r="187" spans="8:8" hidden="1">
      <c r="H187" s="188"/>
    </row>
    <row r="188" spans="8:8" hidden="1">
      <c r="H188" s="188"/>
    </row>
    <row r="189" spans="8:8" hidden="1">
      <c r="H189" s="188"/>
    </row>
    <row r="190" spans="8:8" hidden="1">
      <c r="H190" s="188"/>
    </row>
    <row r="191" spans="8:8" hidden="1">
      <c r="H191" s="188"/>
    </row>
    <row r="192" spans="8:8" hidden="1">
      <c r="H192" s="188"/>
    </row>
    <row r="193" spans="3:8" hidden="1">
      <c r="H193" s="188"/>
    </row>
    <row r="194" spans="3:8" hidden="1">
      <c r="H194" s="188"/>
    </row>
    <row r="195" spans="3:8" hidden="1">
      <c r="H195" s="188"/>
    </row>
    <row r="196" spans="3:8" hidden="1">
      <c r="H196" s="188"/>
    </row>
    <row r="197" spans="3:8" hidden="1">
      <c r="H197" s="188"/>
    </row>
    <row r="198" spans="3:8" hidden="1">
      <c r="H198" s="188"/>
    </row>
    <row r="199" spans="3:8" hidden="1">
      <c r="E199" s="188">
        <f>G182</f>
        <v>0</v>
      </c>
      <c r="H199" s="188"/>
    </row>
    <row r="200" spans="3:8" hidden="1">
      <c r="E200" s="188">
        <f>Extranjeros!I169</f>
        <v>2086399.8</v>
      </c>
      <c r="H200" s="188"/>
    </row>
    <row r="201" spans="3:8" hidden="1">
      <c r="H201" s="188"/>
    </row>
    <row r="202" spans="3:8" hidden="1">
      <c r="H202" s="188"/>
    </row>
    <row r="203" spans="3:8" hidden="1">
      <c r="C203" s="188">
        <f>D182</f>
        <v>0</v>
      </c>
      <c r="H203" s="188"/>
    </row>
    <row r="204" spans="3:8" hidden="1">
      <c r="C204" s="188">
        <f>F182</f>
        <v>0</v>
      </c>
      <c r="H204" s="188"/>
    </row>
    <row r="205" spans="3:8" hidden="1">
      <c r="H205" s="188"/>
    </row>
    <row r="206" spans="3:8" hidden="1">
      <c r="H206" s="188"/>
    </row>
    <row r="207" spans="3:8" hidden="1">
      <c r="H207" s="188"/>
    </row>
    <row r="208" spans="3:8" hidden="1">
      <c r="H208" s="188"/>
    </row>
    <row r="209" spans="8:8" hidden="1">
      <c r="H209" s="188"/>
    </row>
    <row r="210" spans="8:8" hidden="1">
      <c r="H210" s="188"/>
    </row>
    <row r="211" spans="8:8" hidden="1">
      <c r="H211" s="188"/>
    </row>
    <row r="212" spans="8:8" hidden="1">
      <c r="H212" s="188"/>
    </row>
    <row r="213" spans="8:8" hidden="1">
      <c r="H213" s="188"/>
    </row>
    <row r="214" spans="8:8" hidden="1">
      <c r="H214" s="188"/>
    </row>
    <row r="215" spans="8:8" hidden="1">
      <c r="H215" s="188"/>
    </row>
    <row r="216" spans="8:8" hidden="1">
      <c r="H216" s="188"/>
    </row>
    <row r="217" spans="8:8" hidden="1">
      <c r="H217" s="188"/>
    </row>
    <row r="218" spans="8:8" hidden="1">
      <c r="H218" s="188"/>
    </row>
    <row r="219" spans="8:8" hidden="1">
      <c r="H219" s="188"/>
    </row>
    <row r="220" spans="8:8" hidden="1">
      <c r="H220" s="188"/>
    </row>
    <row r="221" spans="8:8" hidden="1">
      <c r="H221" s="188"/>
    </row>
    <row r="222" spans="8:8" hidden="1">
      <c r="H222" s="188"/>
    </row>
    <row r="223" spans="8:8" hidden="1">
      <c r="H223" s="188"/>
    </row>
    <row r="224" spans="8:8" hidden="1">
      <c r="H224" s="188"/>
    </row>
    <row r="225" spans="8:8" hidden="1">
      <c r="H225" s="188"/>
    </row>
    <row r="226" spans="8:8" hidden="1">
      <c r="H226" s="188"/>
    </row>
    <row r="227" spans="8:8" hidden="1">
      <c r="H227" s="188"/>
    </row>
    <row r="228" spans="8:8" hidden="1">
      <c r="H228" s="188"/>
    </row>
    <row r="229" spans="8:8" hidden="1">
      <c r="H229" s="188"/>
    </row>
    <row r="230" spans="8:8" hidden="1">
      <c r="H230" s="188"/>
    </row>
    <row r="231" spans="8:8" hidden="1">
      <c r="H231" s="188"/>
    </row>
    <row r="232" spans="8:8" hidden="1">
      <c r="H232" s="188"/>
    </row>
    <row r="233" spans="8:8" hidden="1">
      <c r="H233" s="188"/>
    </row>
    <row r="234" spans="8:8" hidden="1">
      <c r="H234" s="188"/>
    </row>
    <row r="235" spans="8:8" hidden="1">
      <c r="H235" s="188"/>
    </row>
    <row r="236" spans="8:8" hidden="1">
      <c r="H236" s="188"/>
    </row>
    <row r="237" spans="8:8" hidden="1">
      <c r="H237" s="188"/>
    </row>
    <row r="238" spans="8:8" hidden="1">
      <c r="H238" s="188"/>
    </row>
    <row r="239" spans="8:8" hidden="1">
      <c r="H239" s="188"/>
    </row>
    <row r="240" spans="8:8" hidden="1">
      <c r="H240" s="188"/>
    </row>
    <row r="241" spans="8:8" hidden="1">
      <c r="H241" s="188"/>
    </row>
    <row r="242" spans="8:8" hidden="1">
      <c r="H242" s="188"/>
    </row>
    <row r="243" spans="8:8" hidden="1">
      <c r="H243" s="188"/>
    </row>
    <row r="244" spans="8:8" hidden="1">
      <c r="H244" s="188"/>
    </row>
    <row r="245" spans="8:8" hidden="1">
      <c r="H245" s="188"/>
    </row>
    <row r="246" spans="8:8" hidden="1">
      <c r="H246" s="188"/>
    </row>
    <row r="247" spans="8:8" hidden="1">
      <c r="H247" s="188"/>
    </row>
    <row r="248" spans="8:8" hidden="1">
      <c r="H248" s="188"/>
    </row>
    <row r="249" spans="8:8" hidden="1">
      <c r="H249" s="188"/>
    </row>
    <row r="250" spans="8:8" hidden="1">
      <c r="H250" s="188"/>
    </row>
    <row r="251" spans="8:8" hidden="1">
      <c r="H251" s="188"/>
    </row>
    <row r="252" spans="8:8" hidden="1">
      <c r="H252" s="188"/>
    </row>
    <row r="253" spans="8:8" hidden="1">
      <c r="H253" s="188"/>
    </row>
    <row r="254" spans="8:8" hidden="1">
      <c r="H254" s="188"/>
    </row>
    <row r="255" spans="8:8" hidden="1">
      <c r="H255" s="188"/>
    </row>
    <row r="256" spans="8:8" hidden="1">
      <c r="H256" s="188"/>
    </row>
    <row r="257" spans="8:8" hidden="1">
      <c r="H257" s="188"/>
    </row>
    <row r="258" spans="8:8" hidden="1">
      <c r="H258" s="188"/>
    </row>
    <row r="259" spans="8:8">
      <c r="H259" s="188"/>
    </row>
    <row r="260" spans="8:8">
      <c r="H260" s="188"/>
    </row>
    <row r="261" spans="8:8">
      <c r="H261" s="188"/>
    </row>
    <row r="262" spans="8:8">
      <c r="H262" s="188"/>
    </row>
    <row r="263" spans="8:8">
      <c r="H263" s="188"/>
    </row>
    <row r="264" spans="8:8">
      <c r="H264" s="188"/>
    </row>
    <row r="265" spans="8:8">
      <c r="H265" s="188"/>
    </row>
    <row r="266" spans="8:8">
      <c r="H266" s="188"/>
    </row>
  </sheetData>
  <mergeCells count="1">
    <mergeCell ref="A162:I162"/>
  </mergeCells>
  <phoneticPr fontId="101" type="noConversion"/>
  <conditionalFormatting sqref="K18:K148">
    <cfRule type="cellIs" dxfId="108" priority="2" operator="between">
      <formula>-0.09</formula>
      <formula>0.09</formula>
    </cfRule>
  </conditionalFormatting>
  <conditionalFormatting sqref="K149:K161">
    <cfRule type="cellIs" dxfId="107" priority="1" operator="between">
      <formula>-0.09</formula>
      <formula>0.09</formula>
    </cfRule>
  </conditionalFormatting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204"/>
  <sheetViews>
    <sheetView showGridLines="0" topLeftCell="B1" zoomScaleNormal="100" workbookViewId="0">
      <selection activeCell="M246" sqref="M246"/>
    </sheetView>
  </sheetViews>
  <sheetFormatPr baseColWidth="10" defaultColWidth="11.54296875" defaultRowHeight="14.5"/>
  <cols>
    <col min="1" max="1" width="16.453125" style="230" hidden="1" customWidth="1"/>
    <col min="2" max="2" width="16.81640625" style="176" customWidth="1"/>
    <col min="3" max="3" width="17.81640625" style="188" customWidth="1"/>
    <col min="4" max="4" width="16.1796875" style="188" customWidth="1"/>
    <col min="5" max="5" width="13.81640625" style="188" customWidth="1"/>
    <col min="6" max="6" width="16.453125" style="188" customWidth="1"/>
    <col min="7" max="7" width="16.1796875" style="188" customWidth="1"/>
    <col min="8" max="9" width="0" style="142" hidden="1" customWidth="1"/>
    <col min="10" max="16384" width="11.54296875" style="143"/>
  </cols>
  <sheetData>
    <row r="1" spans="1:9" s="182" customFormat="1" ht="22.5" customHeight="1">
      <c r="A1" s="205"/>
      <c r="B1" s="179" t="s">
        <v>106</v>
      </c>
      <c r="C1" s="190"/>
      <c r="D1" s="190"/>
      <c r="E1" s="190"/>
      <c r="F1" s="190"/>
      <c r="G1" s="190"/>
      <c r="H1" s="181"/>
      <c r="I1" s="181"/>
    </row>
    <row r="2" spans="1:9" s="182" customFormat="1" ht="17.899999999999999" customHeight="1">
      <c r="A2" s="205"/>
      <c r="B2" s="183" t="s">
        <v>81</v>
      </c>
      <c r="C2" s="184"/>
      <c r="D2" s="184"/>
      <c r="E2" s="184"/>
      <c r="F2" s="184"/>
      <c r="G2" s="184"/>
      <c r="H2" s="181"/>
      <c r="I2" s="181"/>
    </row>
    <row r="3" spans="1:9" ht="20.149999999999999" customHeight="1">
      <c r="A3" s="1414"/>
      <c r="B3" s="1416"/>
      <c r="C3" s="1418" t="s">
        <v>88</v>
      </c>
      <c r="D3" s="206" t="s">
        <v>107</v>
      </c>
      <c r="E3" s="206"/>
      <c r="F3" s="206" t="s">
        <v>108</v>
      </c>
      <c r="G3" s="206"/>
    </row>
    <row r="4" spans="1:9" ht="17.899999999999999" customHeight="1">
      <c r="A4" s="1415"/>
      <c r="B4" s="1417"/>
      <c r="C4" s="1419"/>
      <c r="D4" s="207" t="s">
        <v>109</v>
      </c>
      <c r="E4" s="207" t="s">
        <v>110</v>
      </c>
      <c r="F4" s="207" t="s">
        <v>109</v>
      </c>
      <c r="G4" s="207" t="s">
        <v>110</v>
      </c>
    </row>
    <row r="5" spans="1:9" ht="40.75" customHeight="1">
      <c r="A5" s="208"/>
      <c r="B5" s="145" t="s">
        <v>89</v>
      </c>
      <c r="C5" s="209"/>
      <c r="D5" s="146"/>
      <c r="E5" s="146"/>
      <c r="F5" s="146"/>
      <c r="G5" s="146"/>
      <c r="H5" s="210"/>
      <c r="I5" s="210"/>
    </row>
    <row r="6" spans="1:9" s="152" customFormat="1" ht="14.15" hidden="1" customHeight="1">
      <c r="A6" s="147">
        <v>2009</v>
      </c>
      <c r="B6" s="195"/>
      <c r="C6" s="196"/>
      <c r="D6" s="196"/>
      <c r="E6" s="196"/>
      <c r="F6" s="196"/>
      <c r="G6" s="196"/>
      <c r="H6" s="151"/>
      <c r="I6" s="142"/>
    </row>
    <row r="7" spans="1:9" ht="16.5" hidden="1" customHeight="1">
      <c r="A7" s="153">
        <v>39814</v>
      </c>
      <c r="B7" s="28">
        <v>2009</v>
      </c>
      <c r="C7" s="157">
        <f>'R. general'!I7+'R. Carbón'!I7+'R. Mar'!I7</f>
        <v>1538110</v>
      </c>
      <c r="D7" s="200">
        <v>-16616</v>
      </c>
      <c r="E7" s="201">
        <v>-1.0687413730779527E-2</v>
      </c>
      <c r="F7" s="200">
        <v>-93907</v>
      </c>
      <c r="G7" s="201">
        <v>-5.7540454541833763E-2</v>
      </c>
      <c r="H7" s="211">
        <f>C7-I7</f>
        <v>0</v>
      </c>
      <c r="I7" s="156">
        <f>'R. general'!I7+'R. Mar'!I7+'R. Carbón'!I7</f>
        <v>1538110</v>
      </c>
    </row>
    <row r="8" spans="1:9" ht="15" hidden="1" customHeight="1">
      <c r="A8" s="153">
        <v>39845</v>
      </c>
      <c r="B8" s="23">
        <v>2009</v>
      </c>
      <c r="C8" s="157">
        <f>'R. general'!I8+'R. Carbón'!I8+'R. Mar'!I8</f>
        <v>1532314</v>
      </c>
      <c r="D8" s="200">
        <v>-5796</v>
      </c>
      <c r="E8" s="201">
        <v>-3.7682610476493794E-3</v>
      </c>
      <c r="F8" s="200">
        <v>-104266</v>
      </c>
      <c r="G8" s="201">
        <v>-6.3709687274682625E-2</v>
      </c>
      <c r="H8" s="212">
        <f t="shared" ref="H8:H71" si="0">C8-I8</f>
        <v>0</v>
      </c>
      <c r="I8" s="213">
        <f>'R. general'!I8+'R. Mar'!I8+'R. Carbón'!I8</f>
        <v>1532314</v>
      </c>
    </row>
    <row r="9" spans="1:9" ht="17.5" customHeight="1">
      <c r="A9" s="153">
        <v>39873</v>
      </c>
      <c r="B9" s="23">
        <v>2009</v>
      </c>
      <c r="C9" s="157">
        <f>'R. general'!I9+'R. Carbón'!I9+'R. Mar'!I9</f>
        <v>1525325</v>
      </c>
      <c r="D9" s="200">
        <v>-6989</v>
      </c>
      <c r="E9" s="201">
        <v>-4.5610756019980325E-3</v>
      </c>
      <c r="F9" s="200">
        <v>-116479</v>
      </c>
      <c r="G9" s="201">
        <v>-7.094574017361388E-2</v>
      </c>
      <c r="H9" s="212">
        <f t="shared" si="0"/>
        <v>0</v>
      </c>
      <c r="I9" s="213">
        <f>'R. general'!I9+'R. Mar'!I9+'R. Carbón'!I9</f>
        <v>1525325</v>
      </c>
    </row>
    <row r="10" spans="1:9" ht="15" hidden="1" customHeight="1">
      <c r="A10" s="153">
        <v>39904</v>
      </c>
      <c r="B10" s="23">
        <v>2009</v>
      </c>
      <c r="C10" s="157">
        <f>'R. general'!I10+'R. Carbón'!I10+'R. Mar'!I10</f>
        <v>1525616</v>
      </c>
      <c r="D10" s="200">
        <v>291</v>
      </c>
      <c r="E10" s="201">
        <v>1.9077901430852862E-4</v>
      </c>
      <c r="F10" s="200">
        <v>-118636</v>
      </c>
      <c r="G10" s="201">
        <v>-7.2151957242563847E-2</v>
      </c>
      <c r="H10" s="211">
        <f t="shared" si="0"/>
        <v>0</v>
      </c>
      <c r="I10" s="156">
        <f>'R. general'!I10+'R. Mar'!I10+'R. Carbón'!I10</f>
        <v>1525616</v>
      </c>
    </row>
    <row r="11" spans="1:9" ht="15" hidden="1" customHeight="1">
      <c r="A11" s="153">
        <v>39934</v>
      </c>
      <c r="B11" s="23">
        <v>2009</v>
      </c>
      <c r="C11" s="157">
        <f>'R. general'!I11+'R. Carbón'!I11+'R. Mar'!I11</f>
        <v>1532957</v>
      </c>
      <c r="D11" s="200">
        <v>7341</v>
      </c>
      <c r="E11" s="201">
        <v>4.8118268292938193E-3</v>
      </c>
      <c r="F11" s="200">
        <v>-118642</v>
      </c>
      <c r="G11" s="201">
        <v>-7.1834628139154866E-2</v>
      </c>
      <c r="H11" s="212">
        <f t="shared" si="0"/>
        <v>0</v>
      </c>
      <c r="I11" s="213">
        <f>'R. general'!I11+'R. Mar'!I11+'R. Carbón'!I11</f>
        <v>1532957</v>
      </c>
    </row>
    <row r="12" spans="1:9" ht="15" hidden="1" customHeight="1">
      <c r="A12" s="153">
        <v>39965</v>
      </c>
      <c r="B12" s="23">
        <v>2009</v>
      </c>
      <c r="C12" s="157">
        <f>'R. general'!I12+'R. Carbón'!I12+'R. Mar'!I12</f>
        <v>1525837</v>
      </c>
      <c r="D12" s="200">
        <v>-7120</v>
      </c>
      <c r="E12" s="201">
        <v>-4.6446182117306778E-3</v>
      </c>
      <c r="F12" s="200">
        <v>-115865</v>
      </c>
      <c r="G12" s="201">
        <v>-7.0576145975335347E-2</v>
      </c>
      <c r="H12" s="212">
        <f t="shared" si="0"/>
        <v>0</v>
      </c>
      <c r="I12" s="213">
        <f>'R. general'!I12+'R. Mar'!I12+'R. Carbón'!I12</f>
        <v>1525837</v>
      </c>
    </row>
    <row r="13" spans="1:9" ht="15" hidden="1" customHeight="1">
      <c r="A13" s="153">
        <v>39995</v>
      </c>
      <c r="B13" s="23">
        <v>2009</v>
      </c>
      <c r="C13" s="157">
        <f>'R. general'!I13+'R. Carbón'!I13+'R. Mar'!I13</f>
        <v>1520010</v>
      </c>
      <c r="D13" s="200">
        <v>-5827</v>
      </c>
      <c r="E13" s="201">
        <v>-3.8188876007070327E-3</v>
      </c>
      <c r="F13" s="200">
        <v>-112231</v>
      </c>
      <c r="G13" s="201">
        <v>-6.8758841372076773E-2</v>
      </c>
      <c r="H13" s="212">
        <f t="shared" si="0"/>
        <v>0</v>
      </c>
      <c r="I13" s="213">
        <f>'R. general'!I13+'R. Mar'!I13+'R. Carbón'!I13</f>
        <v>1520010</v>
      </c>
    </row>
    <row r="14" spans="1:9" ht="15" hidden="1" customHeight="1">
      <c r="A14" s="153">
        <v>40026</v>
      </c>
      <c r="B14" s="23">
        <v>2009</v>
      </c>
      <c r="C14" s="157">
        <f>'R. general'!I14+'R. Carbón'!I14+'R. Mar'!I14</f>
        <v>1505447</v>
      </c>
      <c r="D14" s="200">
        <v>-14563</v>
      </c>
      <c r="E14" s="201">
        <v>-9.5808580206708793E-3</v>
      </c>
      <c r="F14" s="200">
        <v>-112698</v>
      </c>
      <c r="G14" s="201">
        <v>-6.9646416112276732E-2</v>
      </c>
      <c r="H14" s="214">
        <f t="shared" si="0"/>
        <v>0</v>
      </c>
      <c r="I14" s="215">
        <f>'R. general'!I14+'R. Mar'!I14+'R. Carbón'!I14</f>
        <v>1505447</v>
      </c>
    </row>
    <row r="15" spans="1:9" ht="15" hidden="1" customHeight="1">
      <c r="A15" s="153">
        <v>40057</v>
      </c>
      <c r="B15" s="28">
        <v>2009</v>
      </c>
      <c r="C15" s="157">
        <f>'R. general'!I15+'R. Carbón'!I15+'R. Mar'!I15</f>
        <v>1498140</v>
      </c>
      <c r="D15" s="200">
        <v>-7307</v>
      </c>
      <c r="E15" s="201">
        <v>-4.8537079020384288E-3</v>
      </c>
      <c r="F15" s="200">
        <v>-101952</v>
      </c>
      <c r="G15" s="201">
        <v>-6.3716336310662092E-2</v>
      </c>
      <c r="H15" s="212">
        <f t="shared" si="0"/>
        <v>0</v>
      </c>
      <c r="I15" s="213">
        <f>'R. general'!I15+'R. Mar'!I15+'R. Carbón'!I15</f>
        <v>1498140</v>
      </c>
    </row>
    <row r="16" spans="1:9" ht="15" hidden="1" customHeight="1">
      <c r="A16" s="153">
        <v>40087</v>
      </c>
      <c r="B16" s="23">
        <v>2009</v>
      </c>
      <c r="C16" s="157">
        <f>'R. general'!I16+'R. Carbón'!I16+'R. Mar'!I16</f>
        <v>1501686</v>
      </c>
      <c r="D16" s="200">
        <v>3546</v>
      </c>
      <c r="E16" s="201">
        <v>2.3669349993993283E-3</v>
      </c>
      <c r="F16" s="200">
        <v>-86153</v>
      </c>
      <c r="G16" s="201">
        <v>-5.4258019862215234E-2</v>
      </c>
      <c r="H16" s="212">
        <f t="shared" si="0"/>
        <v>0</v>
      </c>
      <c r="I16" s="213">
        <f>'R. general'!I16+'R. Mar'!I16+'R. Carbón'!I16</f>
        <v>1501686</v>
      </c>
    </row>
    <row r="17" spans="1:9" ht="15" hidden="1" customHeight="1">
      <c r="A17" s="153">
        <v>40118</v>
      </c>
      <c r="B17" s="23">
        <v>2009</v>
      </c>
      <c r="C17" s="157">
        <f>'R. general'!I17+'R. Carbón'!I17+'R. Mar'!I17</f>
        <v>1489471</v>
      </c>
      <c r="D17" s="200">
        <v>-12215</v>
      </c>
      <c r="E17" s="201">
        <v>-8.1341905032077388E-3</v>
      </c>
      <c r="F17" s="200">
        <v>-92463</v>
      </c>
      <c r="G17" s="201">
        <v>-5.8449341122954523E-2</v>
      </c>
      <c r="H17" s="212">
        <f t="shared" si="0"/>
        <v>0</v>
      </c>
      <c r="I17" s="213">
        <f>'R. general'!I17+'R. Mar'!I17+'R. Carbón'!I17</f>
        <v>1489471</v>
      </c>
    </row>
    <row r="18" spans="1:9" ht="15" hidden="1" customHeight="1">
      <c r="A18" s="153">
        <v>40148</v>
      </c>
      <c r="B18" s="23">
        <v>2009</v>
      </c>
      <c r="C18" s="157">
        <f>'R. general'!I18+'R. Carbón'!I18+'R. Mar'!I18</f>
        <v>1475775</v>
      </c>
      <c r="D18" s="200">
        <v>-13696</v>
      </c>
      <c r="E18" s="201">
        <v>-9.1952109171645757E-3</v>
      </c>
      <c r="F18" s="200">
        <v>-78951</v>
      </c>
      <c r="G18" s="201">
        <v>-5.0781295225010736E-2</v>
      </c>
      <c r="H18" s="212">
        <f t="shared" si="0"/>
        <v>0</v>
      </c>
      <c r="I18" s="213">
        <f>'R. general'!I18+'R. Mar'!I18+'R. Carbón'!I18</f>
        <v>1475775</v>
      </c>
    </row>
    <row r="19" spans="1:9" s="152" customFormat="1" ht="15" hidden="1" customHeight="1">
      <c r="A19" s="147">
        <v>2010</v>
      </c>
      <c r="B19" s="23">
        <v>2010</v>
      </c>
      <c r="C19" s="157"/>
      <c r="D19" s="216"/>
      <c r="E19" s="201"/>
      <c r="F19" s="216"/>
      <c r="G19" s="217"/>
      <c r="H19" s="212">
        <f t="shared" si="0"/>
        <v>0</v>
      </c>
      <c r="I19" s="213">
        <f>'R. general'!I19+'R. Mar'!I19+'R. Carbón'!I19</f>
        <v>0</v>
      </c>
    </row>
    <row r="20" spans="1:9" ht="15" hidden="1" customHeight="1">
      <c r="A20" s="153">
        <v>40179</v>
      </c>
      <c r="B20" s="23">
        <v>2010</v>
      </c>
      <c r="C20" s="157">
        <f>'R. general'!I20+'R. Carbón'!I20+'R. Mar'!I20</f>
        <v>1466437</v>
      </c>
      <c r="D20" s="200">
        <f>C20-C18</f>
        <v>-9338</v>
      </c>
      <c r="E20" s="201">
        <f>C20/C18-1</f>
        <v>-6.3275228269892292E-3</v>
      </c>
      <c r="F20" s="200">
        <f>C20-C7</f>
        <v>-71673</v>
      </c>
      <c r="G20" s="201">
        <f>C20/C7-1</f>
        <v>-4.6598097665316529E-2</v>
      </c>
      <c r="H20" s="212">
        <f t="shared" si="0"/>
        <v>0</v>
      </c>
      <c r="I20" s="213">
        <f>'R. general'!I20+'R. Mar'!I20+'R. Carbón'!I20</f>
        <v>1466437</v>
      </c>
    </row>
    <row r="21" spans="1:9" ht="15" hidden="1" customHeight="1">
      <c r="A21" s="153">
        <v>40210</v>
      </c>
      <c r="B21" s="23">
        <v>2010</v>
      </c>
      <c r="C21" s="157">
        <f>'R. general'!I21+'R. Carbón'!I21+'R. Mar'!I21</f>
        <v>1467834</v>
      </c>
      <c r="D21" s="200">
        <f>C21-C20</f>
        <v>1397</v>
      </c>
      <c r="E21" s="201">
        <f>C21/C20-1</f>
        <v>9.5264917620063727E-4</v>
      </c>
      <c r="F21" s="200">
        <f t="shared" ref="F21:F31" si="1">C21-C8</f>
        <v>-64480</v>
      </c>
      <c r="G21" s="201">
        <f t="shared" ref="G21:G31" si="2">C21/C8-1</f>
        <v>-4.2080148063647571E-2</v>
      </c>
      <c r="H21" s="212">
        <f t="shared" si="0"/>
        <v>0</v>
      </c>
      <c r="I21" s="213">
        <f>'R. general'!I21+'R. Mar'!I21+'R. Carbón'!I21</f>
        <v>1467834</v>
      </c>
    </row>
    <row r="22" spans="1:9" ht="15" customHeight="1">
      <c r="A22" s="153">
        <v>40238</v>
      </c>
      <c r="B22" s="23">
        <v>2010</v>
      </c>
      <c r="C22" s="157">
        <f>'R. general'!I22+'R. Carbón'!I22+'R. Mar'!I22</f>
        <v>1467914</v>
      </c>
      <c r="D22" s="200">
        <f t="shared" ref="D22:D31" si="3">C22-C21</f>
        <v>80</v>
      </c>
      <c r="E22" s="201">
        <f t="shared" ref="E22:E31" si="4">C22/C21-1</f>
        <v>5.4502075847784326E-5</v>
      </c>
      <c r="F22" s="200">
        <f t="shared" si="1"/>
        <v>-57411</v>
      </c>
      <c r="G22" s="201">
        <f t="shared" si="2"/>
        <v>-3.763853604969436E-2</v>
      </c>
      <c r="H22" s="212">
        <f t="shared" si="0"/>
        <v>0</v>
      </c>
      <c r="I22" s="213">
        <f>'R. general'!I22+'R. Mar'!I22+'R. Carbón'!I22</f>
        <v>1467914</v>
      </c>
    </row>
    <row r="23" spans="1:9" ht="15" hidden="1" customHeight="1">
      <c r="A23" s="153">
        <v>40269</v>
      </c>
      <c r="B23" s="23">
        <v>2010</v>
      </c>
      <c r="C23" s="157">
        <f>'R. general'!I23+'R. Carbón'!I23+'R. Mar'!I23</f>
        <v>1480089</v>
      </c>
      <c r="D23" s="200">
        <f t="shared" si="3"/>
        <v>12175</v>
      </c>
      <c r="E23" s="201">
        <f t="shared" si="4"/>
        <v>8.2940826233688369E-3</v>
      </c>
      <c r="F23" s="200">
        <f t="shared" si="1"/>
        <v>-45527</v>
      </c>
      <c r="G23" s="201">
        <f t="shared" si="2"/>
        <v>-2.9841716395213491E-2</v>
      </c>
      <c r="H23" s="212">
        <f t="shared" si="0"/>
        <v>0</v>
      </c>
      <c r="I23" s="213">
        <f>'R. general'!I23+'R. Mar'!I23+'R. Carbón'!I23</f>
        <v>1480089</v>
      </c>
    </row>
    <row r="24" spans="1:9" ht="15" hidden="1" customHeight="1">
      <c r="A24" s="153">
        <v>40299</v>
      </c>
      <c r="B24" s="23">
        <v>2010</v>
      </c>
      <c r="C24" s="157">
        <f>'R. general'!I24+'R. Carbón'!I24+'R. Mar'!I24</f>
        <v>1488461</v>
      </c>
      <c r="D24" s="200">
        <f t="shared" si="3"/>
        <v>8372</v>
      </c>
      <c r="E24" s="201">
        <f t="shared" si="4"/>
        <v>5.6564166073795885E-3</v>
      </c>
      <c r="F24" s="200">
        <f t="shared" si="1"/>
        <v>-44496</v>
      </c>
      <c r="G24" s="201">
        <f t="shared" si="2"/>
        <v>-2.9026254487242609E-2</v>
      </c>
      <c r="H24" s="212">
        <f t="shared" si="0"/>
        <v>0</v>
      </c>
      <c r="I24" s="213">
        <f>'R. general'!I24+'R. Mar'!I24+'R. Carbón'!I24</f>
        <v>1488461</v>
      </c>
    </row>
    <row r="25" spans="1:9" ht="15" hidden="1" customHeight="1">
      <c r="A25" s="153">
        <v>40330</v>
      </c>
      <c r="B25" s="23">
        <v>2010</v>
      </c>
      <c r="C25" s="157">
        <f>'R. general'!I25+'R. Carbón'!I25+'R. Mar'!I25</f>
        <v>1489971</v>
      </c>
      <c r="D25" s="200">
        <f t="shared" si="3"/>
        <v>1510</v>
      </c>
      <c r="E25" s="201">
        <f t="shared" si="4"/>
        <v>1.0144706512296153E-3</v>
      </c>
      <c r="F25" s="200">
        <f t="shared" si="1"/>
        <v>-35866</v>
      </c>
      <c r="G25" s="201">
        <f t="shared" si="2"/>
        <v>-2.3505787315420967E-2</v>
      </c>
      <c r="H25" s="212">
        <f t="shared" si="0"/>
        <v>0</v>
      </c>
      <c r="I25" s="213">
        <f>'R. general'!I25+'R. Mar'!I25+'R. Carbón'!I25</f>
        <v>1489971</v>
      </c>
    </row>
    <row r="26" spans="1:9" ht="15" hidden="1" customHeight="1">
      <c r="A26" s="153">
        <v>40360</v>
      </c>
      <c r="B26" s="23">
        <v>2010</v>
      </c>
      <c r="C26" s="157">
        <f>'R. general'!I26+'R. Carbón'!I26+'R. Mar'!I26</f>
        <v>1495028</v>
      </c>
      <c r="D26" s="200">
        <f t="shared" si="3"/>
        <v>5057</v>
      </c>
      <c r="E26" s="201">
        <f t="shared" si="4"/>
        <v>3.3940257897637771E-3</v>
      </c>
      <c r="F26" s="200">
        <f t="shared" si="1"/>
        <v>-24982</v>
      </c>
      <c r="G26" s="201">
        <f t="shared" si="2"/>
        <v>-1.6435418188038287E-2</v>
      </c>
      <c r="H26" s="212">
        <f t="shared" si="0"/>
        <v>0</v>
      </c>
      <c r="I26" s="213">
        <f>'R. general'!I26+'R. Mar'!I26+'R. Carbón'!I26</f>
        <v>1495028</v>
      </c>
    </row>
    <row r="27" spans="1:9" ht="15" hidden="1" customHeight="1">
      <c r="A27" s="153">
        <v>40391</v>
      </c>
      <c r="B27" s="23">
        <v>2010</v>
      </c>
      <c r="C27" s="157">
        <f>'R. general'!I27+'R. Carbón'!I27+'R. Mar'!I27</f>
        <v>1473849</v>
      </c>
      <c r="D27" s="200">
        <f t="shared" si="3"/>
        <v>-21179</v>
      </c>
      <c r="E27" s="201">
        <f t="shared" si="4"/>
        <v>-1.4166289862129644E-2</v>
      </c>
      <c r="F27" s="200">
        <f t="shared" si="1"/>
        <v>-31598</v>
      </c>
      <c r="G27" s="201">
        <f t="shared" si="2"/>
        <v>-2.0989114860901825E-2</v>
      </c>
      <c r="H27" s="212">
        <f t="shared" si="0"/>
        <v>0</v>
      </c>
      <c r="I27" s="213">
        <f>'R. general'!I27+'R. Mar'!I27+'R. Carbón'!I27</f>
        <v>1473849</v>
      </c>
    </row>
    <row r="28" spans="1:9" ht="15" hidden="1" customHeight="1">
      <c r="A28" s="153">
        <v>40422</v>
      </c>
      <c r="B28" s="23">
        <v>2010</v>
      </c>
      <c r="C28" s="157">
        <f>'R. general'!I28+'R. Carbón'!I28+'R. Mar'!I28</f>
        <v>1469466</v>
      </c>
      <c r="D28" s="200">
        <f t="shared" si="3"/>
        <v>-4383</v>
      </c>
      <c r="E28" s="201">
        <f t="shared" si="4"/>
        <v>-2.9738460317169091E-3</v>
      </c>
      <c r="F28" s="200">
        <f t="shared" si="1"/>
        <v>-28674</v>
      </c>
      <c r="G28" s="201">
        <f t="shared" si="2"/>
        <v>-1.9139733269253889E-2</v>
      </c>
      <c r="H28" s="212">
        <f t="shared" si="0"/>
        <v>0</v>
      </c>
      <c r="I28" s="213">
        <f>'R. general'!I28+'R. Mar'!I28+'R. Carbón'!I28</f>
        <v>1469466</v>
      </c>
    </row>
    <row r="29" spans="1:9" ht="15" hidden="1" customHeight="1">
      <c r="A29" s="153">
        <v>40452</v>
      </c>
      <c r="B29" s="23">
        <v>2010</v>
      </c>
      <c r="C29" s="157">
        <f>'R. general'!I29+'R. Carbón'!I29+'R. Mar'!I29</f>
        <v>1473636</v>
      </c>
      <c r="D29" s="200">
        <f t="shared" si="3"/>
        <v>4170</v>
      </c>
      <c r="E29" s="201">
        <f t="shared" si="4"/>
        <v>2.8377655556508508E-3</v>
      </c>
      <c r="F29" s="200">
        <f t="shared" si="1"/>
        <v>-28050</v>
      </c>
      <c r="G29" s="201">
        <f t="shared" si="2"/>
        <v>-1.8679004798606402E-2</v>
      </c>
      <c r="H29" s="212">
        <f t="shared" si="0"/>
        <v>0</v>
      </c>
      <c r="I29" s="213">
        <f>'R. general'!I29+'R. Mar'!I29+'R. Carbón'!I29</f>
        <v>1473636</v>
      </c>
    </row>
    <row r="30" spans="1:9" ht="15" hidden="1" customHeight="1">
      <c r="A30" s="153">
        <v>40483</v>
      </c>
      <c r="B30" s="23">
        <v>2010</v>
      </c>
      <c r="C30" s="157">
        <f>'R. general'!I30+'R. Carbón'!I30+'R. Mar'!I30</f>
        <v>1460607</v>
      </c>
      <c r="D30" s="200">
        <f t="shared" si="3"/>
        <v>-13029</v>
      </c>
      <c r="E30" s="201">
        <f t="shared" si="4"/>
        <v>-8.8413963828245512E-3</v>
      </c>
      <c r="F30" s="200">
        <f t="shared" si="1"/>
        <v>-28864</v>
      </c>
      <c r="G30" s="201">
        <f t="shared" si="2"/>
        <v>-1.9378692166547751E-2</v>
      </c>
      <c r="H30" s="212">
        <f t="shared" si="0"/>
        <v>0</v>
      </c>
      <c r="I30" s="213">
        <f>'R. general'!I30+'R. Mar'!I30+'R. Carbón'!I30</f>
        <v>1460607</v>
      </c>
    </row>
    <row r="31" spans="1:9" ht="15" hidden="1" customHeight="1">
      <c r="A31" s="153">
        <v>40513</v>
      </c>
      <c r="B31" s="23">
        <v>2010</v>
      </c>
      <c r="C31" s="157">
        <f>'R. general'!I31+'R. Carbón'!I31+'R. Mar'!I31</f>
        <v>1450271</v>
      </c>
      <c r="D31" s="200">
        <f t="shared" si="3"/>
        <v>-10336</v>
      </c>
      <c r="E31" s="201">
        <f t="shared" si="4"/>
        <v>-7.076509971539191E-3</v>
      </c>
      <c r="F31" s="200">
        <f t="shared" si="1"/>
        <v>-25504</v>
      </c>
      <c r="G31" s="201">
        <f t="shared" si="2"/>
        <v>-1.728176720706065E-2</v>
      </c>
      <c r="H31" s="212">
        <f t="shared" si="0"/>
        <v>0</v>
      </c>
      <c r="I31" s="213">
        <f>'R. general'!I31+'R. Mar'!I31+'R. Carbón'!I31</f>
        <v>1450271</v>
      </c>
    </row>
    <row r="32" spans="1:9" s="152" customFormat="1" ht="15" hidden="1" customHeight="1">
      <c r="A32" s="147">
        <v>2011</v>
      </c>
      <c r="B32" s="23">
        <v>2011</v>
      </c>
      <c r="C32" s="157"/>
      <c r="D32" s="216"/>
      <c r="E32" s="217"/>
      <c r="F32" s="216"/>
      <c r="G32" s="217"/>
      <c r="H32" s="212">
        <f t="shared" si="0"/>
        <v>0</v>
      </c>
      <c r="I32" s="213">
        <f>'R. general'!I32+'R. Mar'!I32+'R. Carbón'!I32</f>
        <v>0</v>
      </c>
    </row>
    <row r="33" spans="1:9" ht="15" hidden="1" customHeight="1">
      <c r="A33" s="153">
        <v>40544</v>
      </c>
      <c r="B33" s="23">
        <v>2011</v>
      </c>
      <c r="C33" s="157">
        <f>'R. general'!I33+'R. Carbón'!I33+'R. Mar'!I33</f>
        <v>1435321</v>
      </c>
      <c r="D33" s="200">
        <f>C33-C31</f>
        <v>-14950</v>
      </c>
      <c r="E33" s="201">
        <f>C33/C31-1</f>
        <v>-1.0308418219767246E-2</v>
      </c>
      <c r="F33" s="200">
        <f>C33-C20</f>
        <v>-31116</v>
      </c>
      <c r="G33" s="201">
        <f>C33/C20-1</f>
        <v>-2.1218777213068085E-2</v>
      </c>
      <c r="H33" s="212">
        <f t="shared" si="0"/>
        <v>0</v>
      </c>
      <c r="I33" s="213">
        <f>'R. general'!I33+'R. Mar'!I33+'R. Carbón'!I33</f>
        <v>1435321</v>
      </c>
    </row>
    <row r="34" spans="1:9" ht="15" hidden="1" customHeight="1">
      <c r="A34" s="153">
        <v>40575</v>
      </c>
      <c r="B34" s="23">
        <v>2011</v>
      </c>
      <c r="C34" s="157">
        <f>'R. general'!I34+'R. Carbón'!I34+'R. Mar'!I34</f>
        <v>1438652</v>
      </c>
      <c r="D34" s="200">
        <f>C34-C33</f>
        <v>3331</v>
      </c>
      <c r="E34" s="201">
        <f>C34/C33-1</f>
        <v>2.320735222295145E-3</v>
      </c>
      <c r="F34" s="200">
        <f t="shared" ref="F34:F44" si="5">C34-C21</f>
        <v>-29182</v>
      </c>
      <c r="G34" s="201">
        <f t="shared" ref="G34:G44" si="6">C34/C21-1</f>
        <v>-1.9880994717386247E-2</v>
      </c>
      <c r="H34" s="212">
        <f t="shared" si="0"/>
        <v>0</v>
      </c>
      <c r="I34" s="213">
        <f>'R. general'!I34+'R. Mar'!I34+'R. Carbón'!I34</f>
        <v>1438652</v>
      </c>
    </row>
    <row r="35" spans="1:9" ht="15" customHeight="1">
      <c r="A35" s="153">
        <v>40603</v>
      </c>
      <c r="B35" s="23">
        <v>2011</v>
      </c>
      <c r="C35" s="157">
        <f>'R. general'!I35+'R. Carbón'!I35+'R. Mar'!I35</f>
        <v>1445165</v>
      </c>
      <c r="D35" s="200">
        <f t="shared" ref="D35:D44" si="7">C35-C34</f>
        <v>6513</v>
      </c>
      <c r="E35" s="201">
        <f t="shared" ref="E35:E44" si="8">C35/C34-1</f>
        <v>4.5271545863767582E-3</v>
      </c>
      <c r="F35" s="200">
        <f t="shared" si="5"/>
        <v>-22749</v>
      </c>
      <c r="G35" s="201">
        <f t="shared" si="6"/>
        <v>-1.5497501897250077E-2</v>
      </c>
      <c r="H35" s="212">
        <f t="shared" si="0"/>
        <v>0</v>
      </c>
      <c r="I35" s="213">
        <f>'R. general'!I35+'R. Mar'!I35+'R. Carbón'!I35</f>
        <v>1445165</v>
      </c>
    </row>
    <row r="36" spans="1:9" ht="15" hidden="1" customHeight="1">
      <c r="A36" s="153">
        <v>40634</v>
      </c>
      <c r="B36" s="23">
        <v>2011</v>
      </c>
      <c r="C36" s="157">
        <f>'R. general'!I36+'R. Carbón'!I36+'R. Mar'!I36</f>
        <v>1459582</v>
      </c>
      <c r="D36" s="200">
        <f t="shared" si="7"/>
        <v>14417</v>
      </c>
      <c r="E36" s="201">
        <f t="shared" si="8"/>
        <v>9.9760234990469154E-3</v>
      </c>
      <c r="F36" s="200">
        <f t="shared" si="5"/>
        <v>-20507</v>
      </c>
      <c r="G36" s="201">
        <f t="shared" si="6"/>
        <v>-1.3855247893876599E-2</v>
      </c>
      <c r="H36" s="212">
        <f t="shared" si="0"/>
        <v>0</v>
      </c>
      <c r="I36" s="213">
        <f>'R. general'!I36+'R. Mar'!I36+'R. Carbón'!I36</f>
        <v>1459582</v>
      </c>
    </row>
    <row r="37" spans="1:9" ht="15" hidden="1" customHeight="1">
      <c r="A37" s="153">
        <v>40664</v>
      </c>
      <c r="B37" s="23">
        <v>2011</v>
      </c>
      <c r="C37" s="157">
        <f>'R. general'!I37+'R. Carbón'!I37+'R. Mar'!I37</f>
        <v>1463072</v>
      </c>
      <c r="D37" s="200">
        <f t="shared" si="7"/>
        <v>3490</v>
      </c>
      <c r="E37" s="201">
        <f t="shared" si="8"/>
        <v>2.3910955328305672E-3</v>
      </c>
      <c r="F37" s="200">
        <f t="shared" si="5"/>
        <v>-25389</v>
      </c>
      <c r="G37" s="201">
        <f t="shared" si="6"/>
        <v>-1.7057215472894516E-2</v>
      </c>
      <c r="H37" s="212">
        <f t="shared" si="0"/>
        <v>0</v>
      </c>
      <c r="I37" s="213">
        <f>'R. general'!I37+'R. Mar'!I37+'R. Carbón'!I37</f>
        <v>1463072</v>
      </c>
    </row>
    <row r="38" spans="1:9" ht="15" hidden="1" customHeight="1">
      <c r="A38" s="153">
        <v>40695</v>
      </c>
      <c r="B38" s="23">
        <v>2011</v>
      </c>
      <c r="C38" s="157">
        <f>'R. general'!I38+'R. Carbón'!I38+'R. Mar'!I38</f>
        <v>1463991</v>
      </c>
      <c r="D38" s="200">
        <f t="shared" si="7"/>
        <v>919</v>
      </c>
      <c r="E38" s="201">
        <f t="shared" si="8"/>
        <v>6.2813039959763728E-4</v>
      </c>
      <c r="F38" s="200">
        <f t="shared" si="5"/>
        <v>-25980</v>
      </c>
      <c r="G38" s="201">
        <f t="shared" si="6"/>
        <v>-1.7436580980435212E-2</v>
      </c>
      <c r="H38" s="212">
        <f t="shared" si="0"/>
        <v>0</v>
      </c>
      <c r="I38" s="213">
        <f>'R. general'!I38+'R. Mar'!I38+'R. Carbón'!I38</f>
        <v>1463991</v>
      </c>
    </row>
    <row r="39" spans="1:9" ht="15" hidden="1" customHeight="1">
      <c r="A39" s="153">
        <v>40725</v>
      </c>
      <c r="B39" s="23">
        <v>2011</v>
      </c>
      <c r="C39" s="157">
        <f>'R. general'!I39+'R. Carbón'!I39+'R. Mar'!I39</f>
        <v>1470814</v>
      </c>
      <c r="D39" s="200">
        <f t="shared" si="7"/>
        <v>6823</v>
      </c>
      <c r="E39" s="201">
        <f t="shared" si="8"/>
        <v>4.6605477765915282E-3</v>
      </c>
      <c r="F39" s="200">
        <f t="shared" si="5"/>
        <v>-24214</v>
      </c>
      <c r="G39" s="201">
        <f t="shared" si="6"/>
        <v>-1.6196352175343876E-2</v>
      </c>
      <c r="H39" s="212">
        <f t="shared" si="0"/>
        <v>0</v>
      </c>
      <c r="I39" s="213">
        <f>'R. general'!I39+'R. Mar'!I39+'R. Carbón'!I39</f>
        <v>1470814</v>
      </c>
    </row>
    <row r="40" spans="1:9" ht="15" hidden="1" customHeight="1">
      <c r="A40" s="153">
        <v>40756</v>
      </c>
      <c r="B40" s="23">
        <v>2011</v>
      </c>
      <c r="C40" s="157">
        <f>'R. general'!I40+'R. Carbón'!I40+'R. Mar'!I40</f>
        <v>1449020</v>
      </c>
      <c r="D40" s="200">
        <f t="shared" si="7"/>
        <v>-21794</v>
      </c>
      <c r="E40" s="201">
        <f t="shared" si="8"/>
        <v>-1.4817645195109641E-2</v>
      </c>
      <c r="F40" s="200">
        <f t="shared" si="5"/>
        <v>-24829</v>
      </c>
      <c r="G40" s="201">
        <f t="shared" si="6"/>
        <v>-1.6846366215263586E-2</v>
      </c>
      <c r="H40" s="212">
        <f t="shared" si="0"/>
        <v>0</v>
      </c>
      <c r="I40" s="213">
        <f>'R. general'!I40+'R. Mar'!I40+'R. Carbón'!I40</f>
        <v>1449020</v>
      </c>
    </row>
    <row r="41" spans="1:9" ht="15" hidden="1" customHeight="1">
      <c r="A41" s="153">
        <v>40787</v>
      </c>
      <c r="B41" s="23">
        <v>2011</v>
      </c>
      <c r="C41" s="157">
        <f>'R. general'!I41+'R. Carbón'!I41+'R. Mar'!I41</f>
        <v>1443655</v>
      </c>
      <c r="D41" s="200">
        <f t="shared" si="7"/>
        <v>-5365</v>
      </c>
      <c r="E41" s="201">
        <f t="shared" si="8"/>
        <v>-3.7025023809195146E-3</v>
      </c>
      <c r="F41" s="200">
        <f t="shared" si="5"/>
        <v>-25811</v>
      </c>
      <c r="G41" s="201">
        <f t="shared" si="6"/>
        <v>-1.7564884114365409E-2</v>
      </c>
      <c r="H41" s="212">
        <f t="shared" si="0"/>
        <v>0</v>
      </c>
      <c r="I41" s="213">
        <f>'R. general'!I41+'R. Mar'!I41+'R. Carbón'!I41</f>
        <v>1443655</v>
      </c>
    </row>
    <row r="42" spans="1:9" ht="15" hidden="1" customHeight="1">
      <c r="A42" s="153">
        <v>40817</v>
      </c>
      <c r="B42" s="23">
        <v>2011</v>
      </c>
      <c r="C42" s="157">
        <f>'R. general'!I42+'R. Carbón'!I42+'R. Mar'!I42</f>
        <v>1439174</v>
      </c>
      <c r="D42" s="200">
        <f t="shared" si="7"/>
        <v>-4481</v>
      </c>
      <c r="E42" s="201">
        <f t="shared" si="8"/>
        <v>-3.1039271848191108E-3</v>
      </c>
      <c r="F42" s="200">
        <f t="shared" si="5"/>
        <v>-34462</v>
      </c>
      <c r="G42" s="201">
        <f t="shared" si="6"/>
        <v>-2.3385693617691161E-2</v>
      </c>
      <c r="H42" s="212">
        <f t="shared" si="0"/>
        <v>0</v>
      </c>
      <c r="I42" s="213">
        <f>'R. general'!I42+'R. Mar'!I42+'R. Carbón'!I42</f>
        <v>1439174</v>
      </c>
    </row>
    <row r="43" spans="1:9" ht="15" hidden="1" customHeight="1">
      <c r="A43" s="153">
        <v>40848</v>
      </c>
      <c r="B43" s="23">
        <v>2011</v>
      </c>
      <c r="C43" s="157">
        <f>'R. general'!I43+'R. Carbón'!I43+'R. Mar'!I43</f>
        <v>1435291</v>
      </c>
      <c r="D43" s="200">
        <f t="shared" si="7"/>
        <v>-3883</v>
      </c>
      <c r="E43" s="201">
        <f t="shared" si="8"/>
        <v>-2.6980754238195015E-3</v>
      </c>
      <c r="F43" s="200">
        <f t="shared" si="5"/>
        <v>-25316</v>
      </c>
      <c r="G43" s="201">
        <f t="shared" si="6"/>
        <v>-1.7332519972860561E-2</v>
      </c>
      <c r="H43" s="212">
        <f t="shared" si="0"/>
        <v>0</v>
      </c>
      <c r="I43" s="213">
        <f>'R. general'!I43+'R. Mar'!I43+'R. Carbón'!I43</f>
        <v>1435291</v>
      </c>
    </row>
    <row r="44" spans="1:9" ht="15" hidden="1" customHeight="1">
      <c r="A44" s="153">
        <v>40878</v>
      </c>
      <c r="B44" s="23">
        <v>2011</v>
      </c>
      <c r="C44" s="157">
        <f>'R. general'!I44+'R. Carbón'!I44+'R. Mar'!I44</f>
        <v>1423944</v>
      </c>
      <c r="D44" s="200">
        <f t="shared" si="7"/>
        <v>-11347</v>
      </c>
      <c r="E44" s="201">
        <f t="shared" si="8"/>
        <v>-7.9057138935588744E-3</v>
      </c>
      <c r="F44" s="200">
        <f t="shared" si="5"/>
        <v>-26327</v>
      </c>
      <c r="G44" s="201">
        <f t="shared" si="6"/>
        <v>-1.8153158961325189E-2</v>
      </c>
      <c r="H44" s="212">
        <f t="shared" si="0"/>
        <v>0</v>
      </c>
      <c r="I44" s="213">
        <f>'R. general'!I44+'R. Mar'!I44+'R. Carbón'!I44</f>
        <v>1423944</v>
      </c>
    </row>
    <row r="45" spans="1:9" s="152" customFormat="1" ht="15" hidden="1" customHeight="1">
      <c r="A45" s="147">
        <v>2012</v>
      </c>
      <c r="B45" s="23">
        <v>2012</v>
      </c>
      <c r="C45" s="157"/>
      <c r="D45" s="200"/>
      <c r="E45" s="201"/>
      <c r="F45" s="200"/>
      <c r="G45" s="201"/>
      <c r="H45" s="212">
        <f t="shared" si="0"/>
        <v>0</v>
      </c>
      <c r="I45" s="213">
        <f>'R. general'!I45+'R. Mar'!I45+'R. Carbón'!I45</f>
        <v>0</v>
      </c>
    </row>
    <row r="46" spans="1:9" ht="15" hidden="1" customHeight="1">
      <c r="A46" s="153">
        <v>40909</v>
      </c>
      <c r="B46" s="23">
        <v>2012</v>
      </c>
      <c r="C46" s="157">
        <f>'R. general'!I46+'R. Carbón'!I46+'R. Mar'!I46</f>
        <v>1404335</v>
      </c>
      <c r="D46" s="200">
        <f>C46-C44</f>
        <v>-19609</v>
      </c>
      <c r="E46" s="201">
        <f>C46/C44-1</f>
        <v>-1.3770906721050857E-2</v>
      </c>
      <c r="F46" s="200">
        <f>C46-C33</f>
        <v>-30986</v>
      </c>
      <c r="G46" s="201">
        <f>C46/C33-1</f>
        <v>-2.1588202220966579E-2</v>
      </c>
      <c r="H46" s="212">
        <f t="shared" si="0"/>
        <v>0</v>
      </c>
      <c r="I46" s="213">
        <f>'R. general'!I46+'R. Mar'!I46+'R. Carbón'!I46</f>
        <v>1404335</v>
      </c>
    </row>
    <row r="47" spans="1:9" ht="15" hidden="1" customHeight="1">
      <c r="A47" s="153">
        <v>40940</v>
      </c>
      <c r="B47" s="23">
        <v>2012</v>
      </c>
      <c r="C47" s="157">
        <f>'R. general'!I47+'R. Carbón'!I47+'R. Mar'!I47</f>
        <v>1401796</v>
      </c>
      <c r="D47" s="200">
        <f>C47-C46</f>
        <v>-2539</v>
      </c>
      <c r="E47" s="201">
        <f>C47/C46-1</f>
        <v>-1.8079731687952183E-3</v>
      </c>
      <c r="F47" s="200">
        <f>C47-C34</f>
        <v>-36856</v>
      </c>
      <c r="G47" s="201">
        <f>C47/C34-1</f>
        <v>-2.5618426137801187E-2</v>
      </c>
      <c r="H47" s="212">
        <f t="shared" si="0"/>
        <v>0</v>
      </c>
      <c r="I47" s="213">
        <f>'R. general'!I47+'R. Mar'!I47+'R. Carbón'!I47</f>
        <v>1401796</v>
      </c>
    </row>
    <row r="48" spans="1:9" ht="15" customHeight="1">
      <c r="A48" s="153">
        <v>40969</v>
      </c>
      <c r="B48" s="23">
        <v>2012</v>
      </c>
      <c r="C48" s="157">
        <f>'R. general'!I48+'R. Carbón'!I48+'R. Mar'!I48</f>
        <v>1413223</v>
      </c>
      <c r="D48" s="200">
        <f>C48-C47</f>
        <v>11427</v>
      </c>
      <c r="E48" s="201">
        <f>C48/C47-1</f>
        <v>8.1516854092891222E-3</v>
      </c>
      <c r="F48" s="200">
        <f>C48-C35</f>
        <v>-31942</v>
      </c>
      <c r="G48" s="201">
        <f>C48/C35-1</f>
        <v>-2.2102666477530231E-2</v>
      </c>
      <c r="H48" s="212">
        <f t="shared" si="0"/>
        <v>0</v>
      </c>
      <c r="I48" s="213">
        <f>'R. general'!I48+'R. Mar'!I48+'R. Carbón'!I48</f>
        <v>1413223</v>
      </c>
    </row>
    <row r="49" spans="1:9" ht="15" hidden="1" customHeight="1">
      <c r="A49" s="153">
        <v>41000</v>
      </c>
      <c r="B49" s="23">
        <v>2012</v>
      </c>
      <c r="C49" s="157">
        <f>'R. general'!I49+'R. Carbón'!I49+'R. Mar'!I49</f>
        <v>1416868</v>
      </c>
      <c r="D49" s="200">
        <f>C49-C48</f>
        <v>3645</v>
      </c>
      <c r="E49" s="201">
        <f>C49/C48-1</f>
        <v>2.5792107827284916E-3</v>
      </c>
      <c r="F49" s="200">
        <f>C49-C36</f>
        <v>-42714</v>
      </c>
      <c r="G49" s="201">
        <f>C49/C36-1</f>
        <v>-2.9264542862271536E-2</v>
      </c>
      <c r="H49" s="212">
        <f t="shared" si="0"/>
        <v>0</v>
      </c>
      <c r="I49" s="213">
        <f>'R. general'!I49+'R. Mar'!I49+'R. Carbón'!I49</f>
        <v>1416868</v>
      </c>
    </row>
    <row r="50" spans="1:9" ht="15" hidden="1" customHeight="1">
      <c r="A50" s="153">
        <v>41030</v>
      </c>
      <c r="B50" s="23">
        <v>2012</v>
      </c>
      <c r="C50" s="157">
        <f>'R. general'!I50+'R. Carbón'!I50+'R. Mar'!I50</f>
        <v>1423914</v>
      </c>
      <c r="D50" s="200">
        <f t="shared" ref="D50:D57" si="9">C50-C49</f>
        <v>7046</v>
      </c>
      <c r="E50" s="201">
        <f t="shared" ref="E50:E57" si="10">C50/C49-1</f>
        <v>4.9729403162468433E-3</v>
      </c>
      <c r="F50" s="200">
        <f t="shared" ref="F50:F57" si="11">C50-C37</f>
        <v>-39158</v>
      </c>
      <c r="G50" s="201">
        <f t="shared" ref="G50:G57" si="12">C50/C37-1</f>
        <v>-2.6764233065768472E-2</v>
      </c>
      <c r="H50" s="212">
        <f t="shared" si="0"/>
        <v>0</v>
      </c>
      <c r="I50" s="213">
        <f>'R. general'!I50+'R. Mar'!I50+'R. Carbón'!I50</f>
        <v>1423914</v>
      </c>
    </row>
    <row r="51" spans="1:9" ht="15" hidden="1" customHeight="1">
      <c r="A51" s="153">
        <v>41061</v>
      </c>
      <c r="B51" s="23">
        <v>2012</v>
      </c>
      <c r="C51" s="157">
        <f>'R. general'!I51+'R. Carbón'!I51+'R. Mar'!I51</f>
        <v>1435347</v>
      </c>
      <c r="D51" s="200">
        <f t="shared" si="9"/>
        <v>11433</v>
      </c>
      <c r="E51" s="201">
        <f t="shared" si="10"/>
        <v>8.0292770490353327E-3</v>
      </c>
      <c r="F51" s="200">
        <f t="shared" si="11"/>
        <v>-28644</v>
      </c>
      <c r="G51" s="201">
        <f t="shared" si="12"/>
        <v>-1.9565694051397853E-2</v>
      </c>
      <c r="H51" s="212">
        <f t="shared" si="0"/>
        <v>0</v>
      </c>
      <c r="I51" s="213">
        <f>'R. general'!I51+'R. Mar'!I51+'R. Carbón'!I51</f>
        <v>1435347</v>
      </c>
    </row>
    <row r="52" spans="1:9" ht="15" hidden="1" customHeight="1">
      <c r="A52" s="153">
        <v>41091</v>
      </c>
      <c r="B52" s="23">
        <v>2012</v>
      </c>
      <c r="C52" s="157">
        <f>'R. general'!I52+'R. Carbón'!I52+'R. Mar'!I52</f>
        <v>1425827</v>
      </c>
      <c r="D52" s="200">
        <f t="shared" si="9"/>
        <v>-9520</v>
      </c>
      <c r="E52" s="201">
        <f t="shared" si="10"/>
        <v>-6.6325425141098293E-3</v>
      </c>
      <c r="F52" s="200">
        <f t="shared" si="11"/>
        <v>-44987</v>
      </c>
      <c r="G52" s="201">
        <f t="shared" si="12"/>
        <v>-3.0586464365990551E-2</v>
      </c>
      <c r="H52" s="212">
        <f t="shared" si="0"/>
        <v>0</v>
      </c>
      <c r="I52" s="213">
        <f>'R. general'!I52+'R. Mar'!I52+'R. Carbón'!I52</f>
        <v>1425827</v>
      </c>
    </row>
    <row r="53" spans="1:9" ht="15" hidden="1" customHeight="1">
      <c r="A53" s="153">
        <v>41122</v>
      </c>
      <c r="B53" s="23">
        <v>2012</v>
      </c>
      <c r="C53" s="157">
        <f>'R. general'!I53+'R. Carbón'!I53+'R. Mar'!I53</f>
        <v>1410840</v>
      </c>
      <c r="D53" s="200">
        <f t="shared" si="9"/>
        <v>-14987</v>
      </c>
      <c r="E53" s="201">
        <f t="shared" si="10"/>
        <v>-1.0511092860494342E-2</v>
      </c>
      <c r="F53" s="200">
        <f t="shared" si="11"/>
        <v>-38180</v>
      </c>
      <c r="G53" s="201">
        <f t="shared" si="12"/>
        <v>-2.6348842666077732E-2</v>
      </c>
      <c r="H53" s="212">
        <f t="shared" si="0"/>
        <v>0</v>
      </c>
      <c r="I53" s="213">
        <f>'R. general'!I53+'R. Mar'!I53+'R. Carbón'!I53</f>
        <v>1410840</v>
      </c>
    </row>
    <row r="54" spans="1:9" ht="15" hidden="1" customHeight="1">
      <c r="A54" s="153">
        <v>41153</v>
      </c>
      <c r="B54" s="23">
        <v>2012</v>
      </c>
      <c r="C54" s="157">
        <f>'R. general'!I54+'R. Carbón'!I54+'R. Mar'!I54</f>
        <v>1412165</v>
      </c>
      <c r="D54" s="200">
        <f t="shared" si="9"/>
        <v>1325</v>
      </c>
      <c r="E54" s="201">
        <f t="shared" si="10"/>
        <v>9.3915681438017096E-4</v>
      </c>
      <c r="F54" s="200">
        <f t="shared" si="11"/>
        <v>-31490</v>
      </c>
      <c r="G54" s="201">
        <f t="shared" si="12"/>
        <v>-2.1812690705189208E-2</v>
      </c>
      <c r="H54" s="212">
        <f t="shared" si="0"/>
        <v>0</v>
      </c>
      <c r="I54" s="213">
        <f>'R. general'!I54+'R. Mar'!I54+'R. Carbón'!I54</f>
        <v>1412165</v>
      </c>
    </row>
    <row r="55" spans="1:9" ht="15" hidden="1" customHeight="1">
      <c r="A55" s="153">
        <v>41183</v>
      </c>
      <c r="B55" s="23">
        <v>2012</v>
      </c>
      <c r="C55" s="157">
        <f>'R. general'!I55+'R. Carbón'!I55+'R. Mar'!I55</f>
        <v>1396048</v>
      </c>
      <c r="D55" s="200">
        <f t="shared" si="9"/>
        <v>-16117</v>
      </c>
      <c r="E55" s="201">
        <f t="shared" si="10"/>
        <v>-1.1412972280151368E-2</v>
      </c>
      <c r="F55" s="200">
        <f t="shared" si="11"/>
        <v>-43126</v>
      </c>
      <c r="G55" s="201">
        <f t="shared" si="12"/>
        <v>-2.9965799826845108E-2</v>
      </c>
      <c r="H55" s="212">
        <f t="shared" si="0"/>
        <v>0</v>
      </c>
      <c r="I55" s="213">
        <f>'R. general'!I55+'R. Mar'!I55+'R. Carbón'!I55</f>
        <v>1396048</v>
      </c>
    </row>
    <row r="56" spans="1:9" ht="15" hidden="1" customHeight="1">
      <c r="A56" s="153">
        <v>41214</v>
      </c>
      <c r="B56" s="23">
        <v>2012</v>
      </c>
      <c r="C56" s="157">
        <f>'R. general'!I56+'R. Carbón'!I56+'R. Mar'!I56</f>
        <v>1391490</v>
      </c>
      <c r="D56" s="200">
        <f t="shared" si="9"/>
        <v>-4558</v>
      </c>
      <c r="E56" s="201">
        <f t="shared" si="10"/>
        <v>-3.2649307187145871E-3</v>
      </c>
      <c r="F56" s="200">
        <f t="shared" si="11"/>
        <v>-43801</v>
      </c>
      <c r="G56" s="201">
        <f t="shared" si="12"/>
        <v>-3.0517156451200456E-2</v>
      </c>
      <c r="H56" s="212">
        <f t="shared" si="0"/>
        <v>0</v>
      </c>
      <c r="I56" s="213">
        <f>'R. general'!I56+'R. Mar'!I56+'R. Carbón'!I56</f>
        <v>1391490</v>
      </c>
    </row>
    <row r="57" spans="1:9" s="152" customFormat="1" ht="15" hidden="1" customHeight="1">
      <c r="A57" s="153">
        <v>41244</v>
      </c>
      <c r="B57" s="23">
        <v>2012</v>
      </c>
      <c r="C57" s="157">
        <f>'R. general'!I57+'R. Carbón'!I57+'R. Mar'!I57</f>
        <v>1384439</v>
      </c>
      <c r="D57" s="200">
        <f t="shared" si="9"/>
        <v>-7051</v>
      </c>
      <c r="E57" s="201">
        <f t="shared" si="10"/>
        <v>-5.0672300914846868E-3</v>
      </c>
      <c r="F57" s="200">
        <f t="shared" si="11"/>
        <v>-39505</v>
      </c>
      <c r="G57" s="201">
        <f t="shared" si="12"/>
        <v>-2.7743366312158346E-2</v>
      </c>
      <c r="H57" s="212">
        <f t="shared" si="0"/>
        <v>0</v>
      </c>
      <c r="I57" s="213">
        <f>'R. general'!I57+'R. Mar'!I57+'R. Carbón'!I57</f>
        <v>1384439</v>
      </c>
    </row>
    <row r="58" spans="1:9" s="152" customFormat="1" ht="15" hidden="1" customHeight="1">
      <c r="A58" s="153"/>
      <c r="B58" s="23">
        <v>2013</v>
      </c>
      <c r="C58" s="157"/>
      <c r="D58" s="216"/>
      <c r="E58" s="217"/>
      <c r="F58" s="216"/>
      <c r="G58" s="217"/>
      <c r="H58" s="212">
        <f t="shared" si="0"/>
        <v>0</v>
      </c>
      <c r="I58" s="213"/>
    </row>
    <row r="59" spans="1:9" ht="15" hidden="1" customHeight="1">
      <c r="A59" s="153">
        <v>41279</v>
      </c>
      <c r="B59" s="23">
        <v>2013</v>
      </c>
      <c r="C59" s="157">
        <f>'R. general'!I59+'R. Carbón'!I59+'R. Mar'!I59</f>
        <v>1365864</v>
      </c>
      <c r="D59" s="200">
        <f>C59-C57</f>
        <v>-18575</v>
      </c>
      <c r="E59" s="201">
        <f>C59/C57-1</f>
        <v>-1.3416986952837884E-2</v>
      </c>
      <c r="F59" s="200">
        <f>C59-C46</f>
        <v>-38471</v>
      </c>
      <c r="G59" s="201">
        <f>C59/C46-1</f>
        <v>-2.7394460723402903E-2</v>
      </c>
      <c r="H59" s="212">
        <f t="shared" si="0"/>
        <v>0</v>
      </c>
      <c r="I59" s="213">
        <f>'R. general'!I59+'R. Mar'!I59+'R. Carbón'!I59</f>
        <v>1365864</v>
      </c>
    </row>
    <row r="60" spans="1:9" ht="15" hidden="1" customHeight="1">
      <c r="A60" s="153">
        <v>41306</v>
      </c>
      <c r="B60" s="23">
        <v>2013</v>
      </c>
      <c r="C60" s="157">
        <f>'R. general'!I60+'R. Carbón'!I60+'R. Mar'!I60</f>
        <v>1368811</v>
      </c>
      <c r="D60" s="200">
        <f>C60-C59</f>
        <v>2947</v>
      </c>
      <c r="E60" s="201">
        <f>C60/C59-1</f>
        <v>2.1576086638201986E-3</v>
      </c>
      <c r="F60" s="200">
        <f>C60-C47</f>
        <v>-32985</v>
      </c>
      <c r="G60" s="201">
        <f>C60/C47-1</f>
        <v>-2.3530527979820137E-2</v>
      </c>
      <c r="H60" s="212">
        <f t="shared" si="0"/>
        <v>0</v>
      </c>
      <c r="I60" s="213">
        <f>'R. general'!I60+'R. Mar'!I60+'R. Carbón'!I60</f>
        <v>1368811</v>
      </c>
    </row>
    <row r="61" spans="1:9" ht="15" customHeight="1">
      <c r="A61" s="153">
        <v>41334</v>
      </c>
      <c r="B61" s="23">
        <v>2013</v>
      </c>
      <c r="C61" s="157">
        <f>'R. general'!I61+'R. Carbón'!I61+'R. Mar'!I61</f>
        <v>1378397</v>
      </c>
      <c r="D61" s="200">
        <f>C61-C60</f>
        <v>9586</v>
      </c>
      <c r="E61" s="201">
        <f>C61/C60-1</f>
        <v>7.0031582154146399E-3</v>
      </c>
      <c r="F61" s="200">
        <f>C61-C48</f>
        <v>-34826</v>
      </c>
      <c r="G61" s="201">
        <f>C61/C48-1</f>
        <v>-2.4642961514212525E-2</v>
      </c>
      <c r="H61" s="212">
        <f t="shared" si="0"/>
        <v>0</v>
      </c>
      <c r="I61" s="213">
        <f>'R. general'!I61+'R. Mar'!I61+'R. Carbón'!I61</f>
        <v>1378397</v>
      </c>
    </row>
    <row r="62" spans="1:9" ht="15" hidden="1" customHeight="1">
      <c r="A62" s="153">
        <v>41365</v>
      </c>
      <c r="B62" s="23">
        <v>2013</v>
      </c>
      <c r="C62" s="157">
        <f>'R. general'!I62+'R. Carbón'!I62+'R. Mar'!I62</f>
        <v>1383748</v>
      </c>
      <c r="D62" s="200">
        <f>C62-C61</f>
        <v>5351</v>
      </c>
      <c r="E62" s="201">
        <f>C62/C61-1</f>
        <v>3.8820455935408837E-3</v>
      </c>
      <c r="F62" s="200">
        <f>C62-C49</f>
        <v>-33120</v>
      </c>
      <c r="G62" s="201">
        <f>C62/C49-1</f>
        <v>-2.3375501458145709E-2</v>
      </c>
      <c r="H62" s="212">
        <f t="shared" si="0"/>
        <v>0</v>
      </c>
      <c r="I62" s="213">
        <f>'R. general'!I62+'R. Mar'!I62+'R. Carbón'!I62</f>
        <v>1383748</v>
      </c>
    </row>
    <row r="63" spans="1:9" ht="15" hidden="1" customHeight="1">
      <c r="A63" s="153">
        <v>41395</v>
      </c>
      <c r="B63" s="23">
        <v>2013</v>
      </c>
      <c r="C63" s="157">
        <f>'R. general'!I63+'R. Carbón'!I63+'R. Mar'!I63</f>
        <v>1394348</v>
      </c>
      <c r="D63" s="200">
        <f t="shared" ref="D63:D70" si="13">C63-C62</f>
        <v>10600</v>
      </c>
      <c r="E63" s="201">
        <f t="shared" ref="E63:E70" si="14">C63/C62-1</f>
        <v>7.6603543419755393E-3</v>
      </c>
      <c r="F63" s="200">
        <f t="shared" ref="F63:F70" si="15">C63-C50</f>
        <v>-29566</v>
      </c>
      <c r="G63" s="201">
        <f t="shared" ref="G63:G70" si="16">C63/C50-1</f>
        <v>-2.0763894448681541E-2</v>
      </c>
      <c r="H63" s="212">
        <f t="shared" si="0"/>
        <v>0</v>
      </c>
      <c r="I63" s="213">
        <f>'R. general'!I63+'R. Mar'!I63+'R. Carbón'!I63</f>
        <v>1394348</v>
      </c>
    </row>
    <row r="64" spans="1:9" ht="15" hidden="1" customHeight="1">
      <c r="A64" s="153">
        <v>41426</v>
      </c>
      <c r="B64" s="23">
        <v>2013</v>
      </c>
      <c r="C64" s="157">
        <f>'R. general'!I64+'R. Carbón'!I64+'R. Mar'!I64</f>
        <v>1408179</v>
      </c>
      <c r="D64" s="200">
        <f t="shared" si="13"/>
        <v>13831</v>
      </c>
      <c r="E64" s="201">
        <f t="shared" si="14"/>
        <v>9.9193314724874693E-3</v>
      </c>
      <c r="F64" s="200">
        <f t="shared" si="15"/>
        <v>-27168</v>
      </c>
      <c r="G64" s="201">
        <f t="shared" si="16"/>
        <v>-1.8927827208333636E-2</v>
      </c>
      <c r="H64" s="212">
        <f t="shared" si="0"/>
        <v>0</v>
      </c>
      <c r="I64" s="213">
        <f>'R. general'!I64+'R. Mar'!I64+'R. Carbón'!I64</f>
        <v>1408179</v>
      </c>
    </row>
    <row r="65" spans="1:9" ht="15" hidden="1" customHeight="1">
      <c r="A65" s="153">
        <v>41456</v>
      </c>
      <c r="B65" s="23">
        <v>2013</v>
      </c>
      <c r="C65" s="157">
        <f>'R. general'!I65+'R. Carbón'!I65+'R. Mar'!I65</f>
        <v>1404800</v>
      </c>
      <c r="D65" s="200">
        <f t="shared" si="13"/>
        <v>-3379</v>
      </c>
      <c r="E65" s="201">
        <f t="shared" si="14"/>
        <v>-2.3995528977495129E-3</v>
      </c>
      <c r="F65" s="200">
        <f t="shared" si="15"/>
        <v>-21027</v>
      </c>
      <c r="G65" s="201">
        <f t="shared" si="16"/>
        <v>-1.4747230905292175E-2</v>
      </c>
      <c r="H65" s="212">
        <f t="shared" si="0"/>
        <v>0</v>
      </c>
      <c r="I65" s="213">
        <f>'R. general'!I65+'R. Mar'!I65+'R. Carbón'!I65</f>
        <v>1404800</v>
      </c>
    </row>
    <row r="66" spans="1:9" ht="15" hidden="1" customHeight="1">
      <c r="A66" s="153">
        <v>41487</v>
      </c>
      <c r="B66" s="23">
        <v>2013</v>
      </c>
      <c r="C66" s="157">
        <f>'R. general'!I66+'R. Carbón'!I66+'R. Mar'!I66</f>
        <v>1399630</v>
      </c>
      <c r="D66" s="200">
        <f t="shared" si="13"/>
        <v>-5170</v>
      </c>
      <c r="E66" s="201">
        <f t="shared" si="14"/>
        <v>-3.6802391799544143E-3</v>
      </c>
      <c r="F66" s="200">
        <f t="shared" si="15"/>
        <v>-11210</v>
      </c>
      <c r="G66" s="201">
        <f t="shared" si="16"/>
        <v>-7.9456210484534218E-3</v>
      </c>
      <c r="H66" s="212">
        <f t="shared" si="0"/>
        <v>0</v>
      </c>
      <c r="I66" s="213">
        <f>'R. general'!I66+'R. Mar'!I66+'R. Carbón'!I66</f>
        <v>1399630</v>
      </c>
    </row>
    <row r="67" spans="1:9" ht="15" hidden="1" customHeight="1">
      <c r="A67" s="153">
        <v>41518</v>
      </c>
      <c r="B67" s="23">
        <v>2013</v>
      </c>
      <c r="C67" s="157">
        <f>'R. general'!I67+'R. Carbón'!I67+'R. Mar'!I67</f>
        <v>1392432</v>
      </c>
      <c r="D67" s="200">
        <f t="shared" si="13"/>
        <v>-7198</v>
      </c>
      <c r="E67" s="201">
        <f t="shared" si="14"/>
        <v>-5.1427877367590247E-3</v>
      </c>
      <c r="F67" s="200">
        <f t="shared" si="15"/>
        <v>-19733</v>
      </c>
      <c r="G67" s="201">
        <f t="shared" si="16"/>
        <v>-1.397357957462475E-2</v>
      </c>
      <c r="H67" s="212">
        <f t="shared" si="0"/>
        <v>0</v>
      </c>
      <c r="I67" s="213">
        <f>'R. general'!I67+'R. Mar'!I67+'R. Carbón'!I67</f>
        <v>1392432</v>
      </c>
    </row>
    <row r="68" spans="1:9" ht="15" hidden="1" customHeight="1">
      <c r="A68" s="153">
        <v>41548</v>
      </c>
      <c r="B68" s="23">
        <v>2013</v>
      </c>
      <c r="C68" s="157">
        <f>'R. general'!I68+'R. Carbón'!I68+'R. Mar'!I68</f>
        <v>1392573</v>
      </c>
      <c r="D68" s="200">
        <f t="shared" si="13"/>
        <v>141</v>
      </c>
      <c r="E68" s="201">
        <f t="shared" si="14"/>
        <v>1.0126167741053571E-4</v>
      </c>
      <c r="F68" s="200">
        <f t="shared" si="15"/>
        <v>-3475</v>
      </c>
      <c r="G68" s="201">
        <f t="shared" si="16"/>
        <v>-2.4891694268391884E-3</v>
      </c>
      <c r="H68" s="212">
        <f t="shared" si="0"/>
        <v>0</v>
      </c>
      <c r="I68" s="213">
        <f>'R. general'!I68+'R. Mar'!I68+'R. Carbón'!I68</f>
        <v>1392573</v>
      </c>
    </row>
    <row r="69" spans="1:9" ht="15" hidden="1" customHeight="1">
      <c r="A69" s="153">
        <v>41579</v>
      </c>
      <c r="B69" s="23">
        <v>2013</v>
      </c>
      <c r="C69" s="157">
        <f>'R. general'!I69+'R. Carbón'!I69+'R. Mar'!I69</f>
        <v>1398575</v>
      </c>
      <c r="D69" s="200">
        <f t="shared" si="13"/>
        <v>6002</v>
      </c>
      <c r="E69" s="201">
        <f t="shared" si="14"/>
        <v>4.3100074466473348E-3</v>
      </c>
      <c r="F69" s="200">
        <f t="shared" si="15"/>
        <v>7085</v>
      </c>
      <c r="G69" s="201">
        <f t="shared" si="16"/>
        <v>5.0916643310408016E-3</v>
      </c>
      <c r="H69" s="212">
        <f t="shared" si="0"/>
        <v>0</v>
      </c>
      <c r="I69" s="213">
        <f>'R. general'!I69+'R. Mar'!I69+'R. Carbón'!I69</f>
        <v>1398575</v>
      </c>
    </row>
    <row r="70" spans="1:9" ht="15" hidden="1" customHeight="1">
      <c r="A70" s="153">
        <v>41609</v>
      </c>
      <c r="B70" s="23">
        <v>2013</v>
      </c>
      <c r="C70" s="157">
        <f>'R. general'!I70+'R. Carbón'!I70+'R. Mar'!I70</f>
        <v>1388591</v>
      </c>
      <c r="D70" s="200">
        <f t="shared" si="13"/>
        <v>-9984</v>
      </c>
      <c r="E70" s="201">
        <f t="shared" si="14"/>
        <v>-7.1386947428632164E-3</v>
      </c>
      <c r="F70" s="200">
        <f t="shared" si="15"/>
        <v>4152</v>
      </c>
      <c r="G70" s="201">
        <f t="shared" si="16"/>
        <v>2.9990487121498433E-3</v>
      </c>
      <c r="H70" s="212">
        <f t="shared" si="0"/>
        <v>0</v>
      </c>
      <c r="I70" s="156">
        <f>'R. general'!I70+'R. Mar'!I70+'R. Carbón'!I70</f>
        <v>1388591</v>
      </c>
    </row>
    <row r="71" spans="1:9" s="152" customFormat="1" ht="20.25" hidden="1" customHeight="1">
      <c r="A71" s="147">
        <v>2014</v>
      </c>
      <c r="B71" s="167">
        <v>2014</v>
      </c>
      <c r="C71" s="218"/>
      <c r="D71" s="219"/>
      <c r="E71" s="220"/>
      <c r="F71" s="219"/>
      <c r="G71" s="220"/>
      <c r="H71" s="212">
        <f t="shared" si="0"/>
        <v>0</v>
      </c>
      <c r="I71" s="221">
        <f>'R. general'!I71+'R. Mar'!I71+'R. Carbón'!I71</f>
        <v>0</v>
      </c>
    </row>
    <row r="72" spans="1:9" ht="14.15" hidden="1" customHeight="1">
      <c r="A72" s="153">
        <v>41640</v>
      </c>
      <c r="B72" s="23">
        <v>2014</v>
      </c>
      <c r="C72" s="157">
        <f>'R. general'!I72+'R. Carbón'!I72+'R. Mar'!I72</f>
        <v>1374663</v>
      </c>
      <c r="D72" s="200">
        <f>C72-C70</f>
        <v>-13928</v>
      </c>
      <c r="E72" s="201">
        <f>C72/C70-1</f>
        <v>-1.0030311301167827E-2</v>
      </c>
      <c r="F72" s="200">
        <f>C72-C59</f>
        <v>8799</v>
      </c>
      <c r="G72" s="201">
        <f>C72/C59-1</f>
        <v>6.4420762242800578E-3</v>
      </c>
      <c r="H72" s="212">
        <f t="shared" ref="H72:H135" si="17">C72-I72</f>
        <v>0</v>
      </c>
      <c r="I72" s="213">
        <f>'R. general'!I72+'R. Mar'!I72+'R. Carbón'!I72</f>
        <v>1374663</v>
      </c>
    </row>
    <row r="73" spans="1:9" ht="14.15" hidden="1" customHeight="1">
      <c r="A73" s="153">
        <v>41671</v>
      </c>
      <c r="B73" s="23">
        <v>2014</v>
      </c>
      <c r="C73" s="157">
        <f>'R. general'!I73+'R. Carbón'!I73+'R. Mar'!I73</f>
        <v>1382527</v>
      </c>
      <c r="D73" s="200">
        <f>C73-C72</f>
        <v>7864</v>
      </c>
      <c r="E73" s="201">
        <f>C73/C72-1</f>
        <v>5.7206748126632512E-3</v>
      </c>
      <c r="F73" s="200">
        <f>C73-C60</f>
        <v>13716</v>
      </c>
      <c r="G73" s="201">
        <f>C73/C60-1</f>
        <v>1.0020375347655763E-2</v>
      </c>
      <c r="H73" s="212">
        <f t="shared" si="17"/>
        <v>0</v>
      </c>
      <c r="I73" s="213">
        <f>'R. general'!I73+'R. Mar'!I73+'R. Carbón'!I73</f>
        <v>1382527</v>
      </c>
    </row>
    <row r="74" spans="1:9" ht="14.15" customHeight="1">
      <c r="A74" s="153">
        <v>41699</v>
      </c>
      <c r="B74" s="23">
        <v>2014</v>
      </c>
      <c r="C74" s="157">
        <f>'R. general'!I74+'R. Carbón'!I74+'R. Mar'!I74</f>
        <v>1395245</v>
      </c>
      <c r="D74" s="200">
        <f>C74-C73</f>
        <v>12718</v>
      </c>
      <c r="E74" s="201">
        <f>C74/C73-1</f>
        <v>9.1990970158268848E-3</v>
      </c>
      <c r="F74" s="200">
        <f>C74-C61</f>
        <v>16848</v>
      </c>
      <c r="G74" s="201">
        <f>C74/C61-1</f>
        <v>1.2222893694632253E-2</v>
      </c>
      <c r="H74" s="212">
        <f t="shared" si="17"/>
        <v>0</v>
      </c>
      <c r="I74" s="213">
        <f>'R. general'!I74+'R. Mar'!I74+'R. Carbón'!I74</f>
        <v>1395245</v>
      </c>
    </row>
    <row r="75" spans="1:9" ht="14.15" hidden="1" customHeight="1">
      <c r="A75" s="153">
        <v>41730</v>
      </c>
      <c r="B75" s="23">
        <v>2014</v>
      </c>
      <c r="C75" s="157">
        <f>'R. general'!I75+'R. Carbón'!I75+'R. Mar'!I75</f>
        <v>1411519</v>
      </c>
      <c r="D75" s="200">
        <f>C75-C74</f>
        <v>16274</v>
      </c>
      <c r="E75" s="201">
        <f>C75/C74-1</f>
        <v>1.1663901321990133E-2</v>
      </c>
      <c r="F75" s="200">
        <f>C75-C62</f>
        <v>27771</v>
      </c>
      <c r="G75" s="201">
        <f>C75/C62-1</f>
        <v>2.006940570103799E-2</v>
      </c>
      <c r="H75" s="212">
        <f t="shared" si="17"/>
        <v>0</v>
      </c>
      <c r="I75" s="213">
        <f>'R. general'!I75+'R. Mar'!I75+'R. Carbón'!I75</f>
        <v>1411519</v>
      </c>
    </row>
    <row r="76" spans="1:9" ht="14.15" hidden="1" customHeight="1">
      <c r="A76" s="153">
        <v>41760</v>
      </c>
      <c r="B76" s="23">
        <v>2014</v>
      </c>
      <c r="C76" s="157">
        <f>'R. general'!I76+'R. Carbón'!I76+'R. Mar'!I76</f>
        <v>1430573</v>
      </c>
      <c r="D76" s="200">
        <f t="shared" ref="D76:D83" si="18">C76-C75</f>
        <v>19054</v>
      </c>
      <c r="E76" s="201">
        <f t="shared" ref="E76:E83" si="19">C76/C75-1</f>
        <v>1.3498932710080513E-2</v>
      </c>
      <c r="F76" s="200">
        <f t="shared" ref="F76:F83" si="20">C76-C63</f>
        <v>36225</v>
      </c>
      <c r="G76" s="201">
        <f t="shared" ref="G76:G83" si="21">C76/C63-1</f>
        <v>2.5979884505159312E-2</v>
      </c>
      <c r="H76" s="212">
        <f t="shared" si="17"/>
        <v>0</v>
      </c>
      <c r="I76" s="213">
        <f>'R. general'!I76+'R. Mar'!I76+'R. Carbón'!I76</f>
        <v>1430573</v>
      </c>
    </row>
    <row r="77" spans="1:9" ht="14.15" hidden="1" customHeight="1">
      <c r="A77" s="153">
        <v>41791</v>
      </c>
      <c r="B77" s="23">
        <v>2014</v>
      </c>
      <c r="C77" s="157">
        <f>'R. general'!I77+'R. Carbón'!I77+'R. Mar'!I77</f>
        <v>1434088</v>
      </c>
      <c r="D77" s="200">
        <f t="shared" si="18"/>
        <v>3515</v>
      </c>
      <c r="E77" s="201">
        <f t="shared" si="19"/>
        <v>2.4570574168532033E-3</v>
      </c>
      <c r="F77" s="200">
        <f t="shared" si="20"/>
        <v>25909</v>
      </c>
      <c r="G77" s="201">
        <f t="shared" si="21"/>
        <v>1.8398939339387965E-2</v>
      </c>
      <c r="H77" s="212">
        <f t="shared" si="17"/>
        <v>0</v>
      </c>
      <c r="I77" s="213">
        <f>'R. general'!I77+'R. Mar'!I77+'R. Carbón'!I77</f>
        <v>1434088</v>
      </c>
    </row>
    <row r="78" spans="1:9" ht="14.15" hidden="1" customHeight="1">
      <c r="A78" s="153">
        <v>41821</v>
      </c>
      <c r="B78" s="23">
        <v>2014</v>
      </c>
      <c r="C78" s="157">
        <f>'R. general'!I78+'R. Carbón'!I78+'R. Mar'!I78</f>
        <v>1436827</v>
      </c>
      <c r="D78" s="200">
        <f t="shared" si="18"/>
        <v>2739</v>
      </c>
      <c r="E78" s="201">
        <f t="shared" si="19"/>
        <v>1.9099246350293697E-3</v>
      </c>
      <c r="F78" s="200">
        <f t="shared" si="20"/>
        <v>32027</v>
      </c>
      <c r="G78" s="201">
        <f t="shared" si="21"/>
        <v>2.2798263097949967E-2</v>
      </c>
      <c r="H78" s="212">
        <f t="shared" si="17"/>
        <v>0</v>
      </c>
      <c r="I78" s="213">
        <f>'R. general'!I78+'R. Mar'!I78+'R. Carbón'!I78</f>
        <v>1436827</v>
      </c>
    </row>
    <row r="79" spans="1:9" ht="14.15" hidden="1" customHeight="1">
      <c r="A79" s="153">
        <v>41852</v>
      </c>
      <c r="B79" s="23">
        <v>2014</v>
      </c>
      <c r="C79" s="157">
        <f>'R. general'!I79+'R. Carbón'!I79+'R. Mar'!I79</f>
        <v>1431274</v>
      </c>
      <c r="D79" s="200">
        <f t="shared" si="18"/>
        <v>-5553</v>
      </c>
      <c r="E79" s="201">
        <f t="shared" si="19"/>
        <v>-3.8647659043155036E-3</v>
      </c>
      <c r="F79" s="200">
        <f t="shared" si="20"/>
        <v>31644</v>
      </c>
      <c r="G79" s="201">
        <f t="shared" si="21"/>
        <v>2.2608832334259699E-2</v>
      </c>
      <c r="H79" s="212">
        <f t="shared" si="17"/>
        <v>0</v>
      </c>
      <c r="I79" s="213">
        <f>'R. general'!I79+'R. Mar'!I79+'R. Carbón'!I79</f>
        <v>1431274</v>
      </c>
    </row>
    <row r="80" spans="1:9" ht="14.15" hidden="1" customHeight="1">
      <c r="A80" s="153">
        <v>41883</v>
      </c>
      <c r="B80" s="23">
        <v>2014</v>
      </c>
      <c r="C80" s="157">
        <f>'R. general'!I80+'R. Carbón'!I80+'R. Mar'!I80</f>
        <v>1422233</v>
      </c>
      <c r="D80" s="200">
        <f t="shared" si="18"/>
        <v>-9041</v>
      </c>
      <c r="E80" s="201">
        <f t="shared" si="19"/>
        <v>-6.3167499724021692E-3</v>
      </c>
      <c r="F80" s="200">
        <f t="shared" si="20"/>
        <v>29801</v>
      </c>
      <c r="G80" s="201">
        <f t="shared" si="21"/>
        <v>2.1402122329851725E-2</v>
      </c>
      <c r="H80" s="212">
        <f t="shared" si="17"/>
        <v>0</v>
      </c>
      <c r="I80" s="213">
        <f>'R. general'!I80+'R. Mar'!I80+'R. Carbón'!I80</f>
        <v>1422233</v>
      </c>
    </row>
    <row r="81" spans="1:9" ht="14.15" hidden="1" customHeight="1">
      <c r="A81" s="153">
        <v>41913</v>
      </c>
      <c r="B81" s="23">
        <v>2014</v>
      </c>
      <c r="C81" s="157">
        <f>'R. general'!I81+'R. Carbón'!I81+'R. Mar'!I81</f>
        <v>1424936</v>
      </c>
      <c r="D81" s="200">
        <f t="shared" si="18"/>
        <v>2703</v>
      </c>
      <c r="E81" s="201">
        <f t="shared" si="19"/>
        <v>1.9005324725274164E-3</v>
      </c>
      <c r="F81" s="200">
        <f t="shared" si="20"/>
        <v>32363</v>
      </c>
      <c r="G81" s="201">
        <f t="shared" si="21"/>
        <v>2.3239715260887639E-2</v>
      </c>
      <c r="H81" s="212">
        <f t="shared" si="17"/>
        <v>0</v>
      </c>
      <c r="I81" s="213">
        <f>'R. general'!I81+'R. Mar'!I81+'R. Carbón'!I81</f>
        <v>1424936</v>
      </c>
    </row>
    <row r="82" spans="1:9" ht="14.15" hidden="1" customHeight="1">
      <c r="A82" s="153">
        <v>41944</v>
      </c>
      <c r="B82" s="23">
        <v>2014</v>
      </c>
      <c r="C82" s="157">
        <f>'R. general'!I82+'R. Carbón'!I82+'R. Mar'!I82</f>
        <v>1430760</v>
      </c>
      <c r="D82" s="200">
        <f t="shared" si="18"/>
        <v>5824</v>
      </c>
      <c r="E82" s="201">
        <f t="shared" si="19"/>
        <v>4.0872011093830984E-3</v>
      </c>
      <c r="F82" s="200">
        <f t="shared" si="20"/>
        <v>32185</v>
      </c>
      <c r="G82" s="201">
        <f t="shared" si="21"/>
        <v>2.3012709364889306E-2</v>
      </c>
      <c r="H82" s="212">
        <f t="shared" si="17"/>
        <v>0</v>
      </c>
      <c r="I82" s="213">
        <f>'R. general'!I82+'R. Mar'!I82+'R. Carbón'!I82</f>
        <v>1430760</v>
      </c>
    </row>
    <row r="83" spans="1:9" ht="14.15" hidden="1" customHeight="1">
      <c r="A83" s="153">
        <v>41974</v>
      </c>
      <c r="B83" s="23">
        <v>2014</v>
      </c>
      <c r="C83" s="157">
        <f>'R. general'!I83+'R. Carbón'!I83+'R. Mar'!I83</f>
        <v>1423679</v>
      </c>
      <c r="D83" s="200">
        <f t="shared" si="18"/>
        <v>-7081</v>
      </c>
      <c r="E83" s="201">
        <f t="shared" si="19"/>
        <v>-4.9491179512985983E-3</v>
      </c>
      <c r="F83" s="200">
        <f t="shared" si="20"/>
        <v>35088</v>
      </c>
      <c r="G83" s="201">
        <f t="shared" si="21"/>
        <v>2.5268779647858786E-2</v>
      </c>
      <c r="H83" s="212">
        <f t="shared" si="17"/>
        <v>0</v>
      </c>
      <c r="I83" s="213">
        <f>'R. general'!I83+'R. Mar'!I83+'R. Carbón'!I83</f>
        <v>1423679</v>
      </c>
    </row>
    <row r="84" spans="1:9" s="152" customFormat="1" ht="21.25" hidden="1" customHeight="1">
      <c r="A84" s="147">
        <v>2015</v>
      </c>
      <c r="B84" s="167">
        <v>2015</v>
      </c>
      <c r="C84" s="218"/>
      <c r="D84" s="219"/>
      <c r="E84" s="220"/>
      <c r="F84" s="219"/>
      <c r="G84" s="220"/>
      <c r="H84" s="212">
        <f t="shared" si="17"/>
        <v>0</v>
      </c>
      <c r="I84" s="222">
        <f>'R. general'!I84+'R. Mar'!I84+'R. Carbón'!I84</f>
        <v>0</v>
      </c>
    </row>
    <row r="85" spans="1:9" ht="15" hidden="1" customHeight="1">
      <c r="A85" s="153">
        <v>42005</v>
      </c>
      <c r="B85" s="23">
        <v>2015</v>
      </c>
      <c r="C85" s="223">
        <f>'R. general'!I85+'R. Carbón'!I85+'R. Mar'!I85</f>
        <v>1418293</v>
      </c>
      <c r="D85" s="224">
        <f>C85-C83</f>
        <v>-5386</v>
      </c>
      <c r="E85" s="225">
        <f>C85/C83-1</f>
        <v>-3.7831561749523956E-3</v>
      </c>
      <c r="F85" s="224">
        <f>C85-C72</f>
        <v>43630</v>
      </c>
      <c r="G85" s="225">
        <f>C85/C72-1</f>
        <v>3.1738687954793177E-2</v>
      </c>
      <c r="H85" s="212">
        <f t="shared" si="17"/>
        <v>0</v>
      </c>
      <c r="I85" s="215">
        <f>'R. general'!I85+'R. Mar'!I85+'R. Carbón'!I85</f>
        <v>1418293</v>
      </c>
    </row>
    <row r="86" spans="1:9" ht="15" hidden="1" customHeight="1">
      <c r="A86" s="153">
        <v>42036</v>
      </c>
      <c r="B86" s="23">
        <v>2015</v>
      </c>
      <c r="C86" s="157">
        <f>'R. general'!I86+'R. Carbón'!I86+'R. Mar'!I86</f>
        <v>1427856</v>
      </c>
      <c r="D86" s="200">
        <f>C86-C85</f>
        <v>9563</v>
      </c>
      <c r="E86" s="201">
        <f>C86/C85-1</f>
        <v>6.7426124221159345E-3</v>
      </c>
      <c r="F86" s="200">
        <f>C86-C73</f>
        <v>45329</v>
      </c>
      <c r="G86" s="201">
        <f>C86/C73-1</f>
        <v>3.2787063109798176E-2</v>
      </c>
      <c r="H86" s="212">
        <f t="shared" si="17"/>
        <v>0</v>
      </c>
      <c r="I86" s="213">
        <f>'R. general'!I86+'R. Mar'!I86+'R. Carbón'!I86</f>
        <v>1427856</v>
      </c>
    </row>
    <row r="87" spans="1:9" ht="15" customHeight="1">
      <c r="A87" s="153">
        <v>42064</v>
      </c>
      <c r="B87" s="23">
        <v>2015</v>
      </c>
      <c r="C87" s="157">
        <f>'R. general'!I87+'R. Carbón'!I87+'R. Mar'!I87</f>
        <v>1440767</v>
      </c>
      <c r="D87" s="200">
        <f>C87-C86</f>
        <v>12911</v>
      </c>
      <c r="E87" s="201">
        <f>C87/C86-1</f>
        <v>9.04222834795676E-3</v>
      </c>
      <c r="F87" s="200">
        <f>C87-C74</f>
        <v>45522</v>
      </c>
      <c r="G87" s="201">
        <f>C87/C74-1</f>
        <v>3.2626527957455576E-2</v>
      </c>
      <c r="H87" s="212">
        <f t="shared" si="17"/>
        <v>0</v>
      </c>
      <c r="I87" s="213">
        <f>'R. general'!I87+'R. Mar'!I87+'R. Carbón'!I87</f>
        <v>1440767</v>
      </c>
    </row>
    <row r="88" spans="1:9" ht="15" hidden="1" customHeight="1">
      <c r="A88" s="153">
        <v>42095</v>
      </c>
      <c r="B88" s="23">
        <v>2015</v>
      </c>
      <c r="C88" s="157">
        <f>'R. general'!I88+'R. Carbón'!I88+'R. Mar'!I88</f>
        <v>1455890</v>
      </c>
      <c r="D88" s="200">
        <f>C88-C87</f>
        <v>15123</v>
      </c>
      <c r="E88" s="201">
        <f>C88/C87-1</f>
        <v>1.0496492493234477E-2</v>
      </c>
      <c r="F88" s="200">
        <f>C88-C75</f>
        <v>44371</v>
      </c>
      <c r="G88" s="201">
        <f>C88/C75-1</f>
        <v>3.1434929320823812E-2</v>
      </c>
      <c r="H88" s="212">
        <f t="shared" si="17"/>
        <v>0</v>
      </c>
      <c r="I88" s="213">
        <f>'R. general'!I88+'R. Mar'!I88+'R. Carbón'!I88</f>
        <v>1455890</v>
      </c>
    </row>
    <row r="89" spans="1:9" ht="15" hidden="1" customHeight="1">
      <c r="A89" s="153">
        <v>42125</v>
      </c>
      <c r="B89" s="23">
        <v>2015</v>
      </c>
      <c r="C89" s="157">
        <f>'R. general'!I89+'R. Carbón'!I89+'R. Mar'!I89</f>
        <v>1476055</v>
      </c>
      <c r="D89" s="200">
        <f t="shared" ref="D89:D96" si="22">C89-C88</f>
        <v>20165</v>
      </c>
      <c r="E89" s="201">
        <f t="shared" ref="E89:E96" si="23">C89/C88-1</f>
        <v>1.3850634319900523E-2</v>
      </c>
      <c r="F89" s="200">
        <f t="shared" ref="F89:F96" si="24">C89-C76</f>
        <v>45482</v>
      </c>
      <c r="G89" s="201">
        <f t="shared" ref="G89:G96" si="25">C89/C76-1</f>
        <v>3.1792855030816414E-2</v>
      </c>
      <c r="H89" s="212">
        <f t="shared" si="17"/>
        <v>0</v>
      </c>
      <c r="I89" s="213">
        <f>'R. general'!I89+'R. Mar'!I89+'R. Carbón'!I89</f>
        <v>1476055</v>
      </c>
    </row>
    <row r="90" spans="1:9" ht="15" hidden="1" customHeight="1">
      <c r="A90" s="153">
        <v>42156</v>
      </c>
      <c r="B90" s="23">
        <v>2015</v>
      </c>
      <c r="C90" s="157">
        <f>'R. general'!I90+'R. Carbón'!I90+'R. Mar'!I90</f>
        <v>1477162</v>
      </c>
      <c r="D90" s="200">
        <f t="shared" si="22"/>
        <v>1107</v>
      </c>
      <c r="E90" s="201">
        <f t="shared" si="23"/>
        <v>7.4997205388682708E-4</v>
      </c>
      <c r="F90" s="200">
        <f t="shared" si="24"/>
        <v>43074</v>
      </c>
      <c r="G90" s="201">
        <f t="shared" si="25"/>
        <v>3.0035813701809078E-2</v>
      </c>
      <c r="H90" s="212">
        <f t="shared" si="17"/>
        <v>0</v>
      </c>
      <c r="I90" s="213">
        <f>'R. general'!I90+'R. Mar'!I90+'R. Carbón'!I90</f>
        <v>1477162</v>
      </c>
    </row>
    <row r="91" spans="1:9" ht="15" hidden="1" customHeight="1">
      <c r="A91" s="153">
        <v>42186</v>
      </c>
      <c r="B91" s="23">
        <v>2015</v>
      </c>
      <c r="C91" s="157">
        <f>'R. general'!I91+'R. Carbón'!I91+'R. Mar'!I91</f>
        <v>1478064</v>
      </c>
      <c r="D91" s="200">
        <f t="shared" si="22"/>
        <v>902</v>
      </c>
      <c r="E91" s="201">
        <f t="shared" si="23"/>
        <v>6.1063038448061491E-4</v>
      </c>
      <c r="F91" s="200">
        <f t="shared" si="24"/>
        <v>41237</v>
      </c>
      <c r="G91" s="201">
        <f t="shared" si="25"/>
        <v>2.870004530816872E-2</v>
      </c>
      <c r="H91" s="212">
        <f t="shared" si="17"/>
        <v>0</v>
      </c>
      <c r="I91" s="213">
        <f>'R. general'!I91+'R. Mar'!I91+'R. Carbón'!I91</f>
        <v>1478064</v>
      </c>
    </row>
    <row r="92" spans="1:9" ht="15" hidden="1" customHeight="1">
      <c r="A92" s="153">
        <v>42217</v>
      </c>
      <c r="B92" s="23">
        <v>2015</v>
      </c>
      <c r="C92" s="157">
        <f>'R. general'!I92+'R. Carbón'!I92+'R. Mar'!I92</f>
        <v>1464154</v>
      </c>
      <c r="D92" s="200">
        <f t="shared" si="22"/>
        <v>-13910</v>
      </c>
      <c r="E92" s="201">
        <f t="shared" si="23"/>
        <v>-9.4109592006841325E-3</v>
      </c>
      <c r="F92" s="200">
        <f t="shared" si="24"/>
        <v>32880</v>
      </c>
      <c r="G92" s="201">
        <f t="shared" si="25"/>
        <v>2.2972540547791631E-2</v>
      </c>
      <c r="H92" s="212">
        <f t="shared" si="17"/>
        <v>0</v>
      </c>
      <c r="I92" s="213">
        <f>'R. general'!I92+'R. Mar'!I92+'R. Carbón'!I92</f>
        <v>1464154</v>
      </c>
    </row>
    <row r="93" spans="1:9" ht="15" hidden="1" customHeight="1">
      <c r="A93" s="153">
        <v>42248</v>
      </c>
      <c r="B93" s="23">
        <v>2015</v>
      </c>
      <c r="C93" s="157">
        <f>'R. general'!I93+'R. Carbón'!I93+'R. Mar'!I93</f>
        <v>1461270</v>
      </c>
      <c r="D93" s="200">
        <f t="shared" si="22"/>
        <v>-2884</v>
      </c>
      <c r="E93" s="201">
        <f t="shared" si="23"/>
        <v>-1.9697381559590221E-3</v>
      </c>
      <c r="F93" s="200">
        <f t="shared" si="24"/>
        <v>39037</v>
      </c>
      <c r="G93" s="201">
        <f t="shared" si="25"/>
        <v>2.7447682623030101E-2</v>
      </c>
      <c r="H93" s="212">
        <f t="shared" si="17"/>
        <v>0</v>
      </c>
      <c r="I93" s="213">
        <f>'R. general'!I93+'R. Mar'!I93+'R. Carbón'!I93</f>
        <v>1461270</v>
      </c>
    </row>
    <row r="94" spans="1:9" ht="15" hidden="1" customHeight="1">
      <c r="A94" s="153">
        <v>42278</v>
      </c>
      <c r="B94" s="23">
        <v>2015</v>
      </c>
      <c r="C94" s="157">
        <f>'R. general'!I94+'R. Carbón'!I94+'R. Mar'!I94</f>
        <v>1473181</v>
      </c>
      <c r="D94" s="200">
        <f t="shared" si="22"/>
        <v>11911</v>
      </c>
      <c r="E94" s="201">
        <f t="shared" si="23"/>
        <v>8.1511288126081549E-3</v>
      </c>
      <c r="F94" s="200">
        <f t="shared" si="24"/>
        <v>48245</v>
      </c>
      <c r="G94" s="201">
        <f t="shared" si="25"/>
        <v>3.3857660975650905E-2</v>
      </c>
      <c r="H94" s="212">
        <f t="shared" si="17"/>
        <v>0</v>
      </c>
      <c r="I94" s="213">
        <f>'R. general'!I94+'R. Mar'!I94+'R. Carbón'!I94</f>
        <v>1473181</v>
      </c>
    </row>
    <row r="95" spans="1:9" ht="15" hidden="1" customHeight="1">
      <c r="A95" s="153">
        <v>42309</v>
      </c>
      <c r="B95" s="23">
        <v>2015</v>
      </c>
      <c r="C95" s="157">
        <f>'R. general'!I95+'R. Carbón'!I95+'R. Mar'!I95</f>
        <v>1467070</v>
      </c>
      <c r="D95" s="200">
        <f t="shared" si="22"/>
        <v>-6111</v>
      </c>
      <c r="E95" s="201">
        <f t="shared" si="23"/>
        <v>-4.1481664506941573E-3</v>
      </c>
      <c r="F95" s="200">
        <f t="shared" si="24"/>
        <v>36310</v>
      </c>
      <c r="G95" s="201">
        <f t="shared" si="25"/>
        <v>2.5378120719058428E-2</v>
      </c>
      <c r="H95" s="212">
        <f t="shared" si="17"/>
        <v>0</v>
      </c>
      <c r="I95" s="213">
        <f>'R. general'!I95+'R. Mar'!I95+'R. Carbón'!I95</f>
        <v>1467070</v>
      </c>
    </row>
    <row r="96" spans="1:9" ht="15" hidden="1" customHeight="1">
      <c r="A96" s="153">
        <v>42339</v>
      </c>
      <c r="B96" s="23">
        <v>2015</v>
      </c>
      <c r="C96" s="157">
        <f>'R. general'!I96+'R. Carbón'!I96+'R. Mar'!I96</f>
        <v>1463553</v>
      </c>
      <c r="D96" s="200">
        <f t="shared" si="22"/>
        <v>-3517</v>
      </c>
      <c r="E96" s="201">
        <f t="shared" si="23"/>
        <v>-2.3972952892500343E-3</v>
      </c>
      <c r="F96" s="200">
        <f t="shared" si="24"/>
        <v>39874</v>
      </c>
      <c r="G96" s="201">
        <f t="shared" si="25"/>
        <v>2.8007718031944018E-2</v>
      </c>
      <c r="H96" s="212">
        <f t="shared" si="17"/>
        <v>0</v>
      </c>
      <c r="I96" s="213">
        <f>'R. general'!I96+'R. Mar'!I96+'R. Carbón'!I96</f>
        <v>1463553</v>
      </c>
    </row>
    <row r="97" spans="1:9" s="152" customFormat="1" ht="25.9" hidden="1" customHeight="1">
      <c r="A97" s="147">
        <v>2016</v>
      </c>
      <c r="B97" s="167">
        <v>2016</v>
      </c>
      <c r="C97" s="218"/>
      <c r="D97" s="219"/>
      <c r="E97" s="220"/>
      <c r="F97" s="219"/>
      <c r="G97" s="220"/>
      <c r="H97" s="212">
        <f t="shared" si="17"/>
        <v>0</v>
      </c>
      <c r="I97" s="222">
        <f>'R. general'!I97+'R. Mar'!I162+'R. Carbón'!I162</f>
        <v>0</v>
      </c>
    </row>
    <row r="98" spans="1:9" ht="15" hidden="1" customHeight="1">
      <c r="A98" s="153">
        <v>42370</v>
      </c>
      <c r="B98" s="23">
        <v>2016</v>
      </c>
      <c r="C98" s="157">
        <f>'R. general'!I98+'R. Carbón'!I98+'R. Mar'!I98</f>
        <v>1455546</v>
      </c>
      <c r="D98" s="200">
        <f>C98-C96</f>
        <v>-8007</v>
      </c>
      <c r="E98" s="201">
        <f>C98/C96-1</f>
        <v>-5.4709327233110061E-3</v>
      </c>
      <c r="F98" s="200">
        <f t="shared" ref="F98:F109" si="26">C98-C85</f>
        <v>37253</v>
      </c>
      <c r="G98" s="201">
        <f t="shared" ref="G98:G109" si="27">C98/C85-1</f>
        <v>2.6266081832174271E-2</v>
      </c>
      <c r="H98" s="212">
        <f t="shared" si="17"/>
        <v>0</v>
      </c>
      <c r="I98" s="213">
        <f>'R. general'!I98+'R. Mar'!I98+'R. Carbón'!I98</f>
        <v>1455546</v>
      </c>
    </row>
    <row r="99" spans="1:9" ht="15" hidden="1" customHeight="1">
      <c r="A99" s="153">
        <v>42401</v>
      </c>
      <c r="B99" s="23">
        <v>2016</v>
      </c>
      <c r="C99" s="157">
        <f>'R. general'!I99+'R. Carbón'!I99+'R. Mar'!I99</f>
        <v>1458560</v>
      </c>
      <c r="D99" s="200">
        <f>C99-C98</f>
        <v>3014</v>
      </c>
      <c r="E99" s="201">
        <f>C99/C98-1</f>
        <v>2.070700616813248E-3</v>
      </c>
      <c r="F99" s="200">
        <f t="shared" si="26"/>
        <v>30704</v>
      </c>
      <c r="G99" s="201">
        <f t="shared" si="27"/>
        <v>2.1503568987348842E-2</v>
      </c>
      <c r="H99" s="212">
        <f t="shared" si="17"/>
        <v>0</v>
      </c>
      <c r="I99" s="213">
        <f>'R. general'!I99+'R. Mar'!I99+'R. Carbón'!I99</f>
        <v>1458560</v>
      </c>
    </row>
    <row r="100" spans="1:9" ht="15" customHeight="1">
      <c r="A100" s="153">
        <v>42430</v>
      </c>
      <c r="B100" s="23">
        <v>2016</v>
      </c>
      <c r="C100" s="157">
        <f>'R. general'!I100+'R. Carbón'!I100+'R. Mar'!I100</f>
        <v>1470302</v>
      </c>
      <c r="D100" s="200">
        <f>C100-C99</f>
        <v>11742</v>
      </c>
      <c r="E100" s="201">
        <f>C100/C99-1</f>
        <v>8.0504058797719047E-3</v>
      </c>
      <c r="F100" s="200">
        <f t="shared" si="26"/>
        <v>29535</v>
      </c>
      <c r="G100" s="201">
        <f t="shared" si="27"/>
        <v>2.0499497836915959E-2</v>
      </c>
      <c r="H100" s="212">
        <f t="shared" si="17"/>
        <v>0</v>
      </c>
      <c r="I100" s="213">
        <f>'R. general'!I100+'R. Mar'!I100+'R. Carbón'!I100</f>
        <v>1470302</v>
      </c>
    </row>
    <row r="101" spans="1:9" ht="15" hidden="1" customHeight="1">
      <c r="A101" s="153">
        <v>42461</v>
      </c>
      <c r="B101" s="23">
        <v>2016</v>
      </c>
      <c r="C101" s="157">
        <f>'R. general'!I101+'R. Carbón'!I101+'R. Mar'!I101</f>
        <v>1489786</v>
      </c>
      <c r="D101" s="200">
        <f>C101-C100</f>
        <v>19484</v>
      </c>
      <c r="E101" s="201">
        <f>C101/C100-1</f>
        <v>1.3251699310753873E-2</v>
      </c>
      <c r="F101" s="200">
        <f t="shared" si="26"/>
        <v>33896</v>
      </c>
      <c r="G101" s="201">
        <f t="shared" si="27"/>
        <v>2.3281978720919749E-2</v>
      </c>
      <c r="H101" s="212">
        <f t="shared" si="17"/>
        <v>0</v>
      </c>
      <c r="I101" s="213">
        <f>'R. general'!I101+'R. Mar'!I101+'R. Carbón'!I101</f>
        <v>1489786</v>
      </c>
    </row>
    <row r="102" spans="1:9" ht="15" hidden="1" customHeight="1">
      <c r="A102" s="153">
        <v>42491</v>
      </c>
      <c r="B102" s="23">
        <v>2016</v>
      </c>
      <c r="C102" s="157">
        <f>'R. general'!I102+'R. Carbón'!I102+'R. Mar'!I102</f>
        <v>1493618</v>
      </c>
      <c r="D102" s="200">
        <f>C102-C101</f>
        <v>3832</v>
      </c>
      <c r="E102" s="201">
        <f>C102/C101-1</f>
        <v>2.5721815079480237E-3</v>
      </c>
      <c r="F102" s="200">
        <f t="shared" si="26"/>
        <v>17563</v>
      </c>
      <c r="G102" s="201">
        <f t="shared" si="27"/>
        <v>1.1898608114196296E-2</v>
      </c>
      <c r="H102" s="212">
        <f t="shared" si="17"/>
        <v>0</v>
      </c>
      <c r="I102" s="213">
        <f>'R. general'!I102+'R. Mar'!I102+'R. Carbón'!I102</f>
        <v>1493618</v>
      </c>
    </row>
    <row r="103" spans="1:9" ht="15" hidden="1" customHeight="1">
      <c r="A103" s="153">
        <v>42522</v>
      </c>
      <c r="B103" s="23">
        <v>2016</v>
      </c>
      <c r="C103" s="157">
        <f>'R. general'!I103+'R. Carbón'!I103+'R. Mar'!I103</f>
        <v>1496258</v>
      </c>
      <c r="D103" s="200">
        <f>C103-C102</f>
        <v>2640</v>
      </c>
      <c r="E103" s="201">
        <f>C103/C102-1</f>
        <v>1.7675202093172526E-3</v>
      </c>
      <c r="F103" s="200">
        <f t="shared" si="26"/>
        <v>19096</v>
      </c>
      <c r="G103" s="201">
        <f t="shared" si="27"/>
        <v>1.2927492042172695E-2</v>
      </c>
      <c r="H103" s="212">
        <f t="shared" si="17"/>
        <v>0</v>
      </c>
      <c r="I103" s="213">
        <f>'R. general'!I103+'R. Mar'!I103+'R. Carbón'!I103</f>
        <v>1496258</v>
      </c>
    </row>
    <row r="104" spans="1:9" ht="15" hidden="1" customHeight="1">
      <c r="A104" s="153">
        <v>42552</v>
      </c>
      <c r="B104" s="23">
        <v>2016</v>
      </c>
      <c r="C104" s="157">
        <f>'R. general'!I104+'R. Carbón'!I104+'R. Mar'!I104</f>
        <v>1505288</v>
      </c>
      <c r="D104" s="200">
        <f t="shared" ref="D104:D109" si="28">C104-C103</f>
        <v>9030</v>
      </c>
      <c r="E104" s="201">
        <f t="shared" ref="E104:E109" si="29">C104/C103-1</f>
        <v>6.0350554516668264E-3</v>
      </c>
      <c r="F104" s="200">
        <f t="shared" si="26"/>
        <v>27224</v>
      </c>
      <c r="G104" s="201">
        <f t="shared" si="27"/>
        <v>1.8418688230009028E-2</v>
      </c>
      <c r="H104" s="212">
        <f t="shared" si="17"/>
        <v>0</v>
      </c>
      <c r="I104" s="213">
        <f>'R. general'!I104+'R. Mar'!I104+'R. Carbón'!I104</f>
        <v>1505288</v>
      </c>
    </row>
    <row r="105" spans="1:9" ht="15" hidden="1" customHeight="1">
      <c r="A105" s="153">
        <v>42583</v>
      </c>
      <c r="B105" s="23">
        <v>2016</v>
      </c>
      <c r="C105" s="157">
        <f>'R. general'!I105+'R. Carbón'!I105+'R. Mar'!I105</f>
        <v>1478929</v>
      </c>
      <c r="D105" s="200">
        <f t="shared" si="28"/>
        <v>-26359</v>
      </c>
      <c r="E105" s="201">
        <f t="shared" si="29"/>
        <v>-1.7510934784572774E-2</v>
      </c>
      <c r="F105" s="200">
        <f t="shared" si="26"/>
        <v>14775</v>
      </c>
      <c r="G105" s="201">
        <f t="shared" si="27"/>
        <v>1.0091151613832894E-2</v>
      </c>
      <c r="H105" s="212">
        <f t="shared" si="17"/>
        <v>0</v>
      </c>
      <c r="I105" s="213">
        <f>'R. general'!I105+'R. Mar'!I105+'R. Carbón'!I105</f>
        <v>1478929</v>
      </c>
    </row>
    <row r="106" spans="1:9" ht="15" hidden="1" customHeight="1">
      <c r="A106" s="153">
        <v>42614</v>
      </c>
      <c r="B106" s="23">
        <v>2016</v>
      </c>
      <c r="C106" s="157">
        <f>'R. general'!I106+'R. Carbón'!I106+'R. Mar'!I106</f>
        <v>1476208</v>
      </c>
      <c r="D106" s="200">
        <f t="shared" si="28"/>
        <v>-2721</v>
      </c>
      <c r="E106" s="201">
        <f t="shared" si="29"/>
        <v>-1.8398449147998264E-3</v>
      </c>
      <c r="F106" s="200">
        <f t="shared" si="26"/>
        <v>14938</v>
      </c>
      <c r="G106" s="201">
        <f t="shared" si="27"/>
        <v>1.0222614574993072E-2</v>
      </c>
      <c r="H106" s="212">
        <f t="shared" si="17"/>
        <v>0</v>
      </c>
      <c r="I106" s="213">
        <f>'R. general'!I106+'R. Mar'!I106+'R. Carbón'!I106</f>
        <v>1476208</v>
      </c>
    </row>
    <row r="107" spans="1:9" ht="15" hidden="1" customHeight="1">
      <c r="A107" s="153">
        <v>42644</v>
      </c>
      <c r="B107" s="23">
        <v>2016</v>
      </c>
      <c r="C107" s="157">
        <f>'R. general'!I107+'R. Carbón'!I107+'R. Mar'!I107</f>
        <v>1479702</v>
      </c>
      <c r="D107" s="200">
        <f t="shared" si="28"/>
        <v>3494</v>
      </c>
      <c r="E107" s="201">
        <f t="shared" si="29"/>
        <v>2.3668751287082568E-3</v>
      </c>
      <c r="F107" s="200">
        <f t="shared" si="26"/>
        <v>6521</v>
      </c>
      <c r="G107" s="201">
        <f t="shared" si="27"/>
        <v>4.4264757691010459E-3</v>
      </c>
      <c r="H107" s="212">
        <f t="shared" si="17"/>
        <v>0</v>
      </c>
      <c r="I107" s="213">
        <f>'R. general'!I107+'R. Mar'!I107+'R. Carbón'!I107</f>
        <v>1479702</v>
      </c>
    </row>
    <row r="108" spans="1:9" ht="15" hidden="1" customHeight="1">
      <c r="A108" s="153">
        <v>42675</v>
      </c>
      <c r="B108" s="23">
        <v>2016</v>
      </c>
      <c r="C108" s="157">
        <f>'R. general'!I108+'R. Carbón'!I108+'R. Mar'!I108</f>
        <v>1478136</v>
      </c>
      <c r="D108" s="200">
        <f t="shared" si="28"/>
        <v>-1566</v>
      </c>
      <c r="E108" s="201">
        <f t="shared" si="29"/>
        <v>-1.0583212025123689E-3</v>
      </c>
      <c r="F108" s="200">
        <f t="shared" si="26"/>
        <v>11066</v>
      </c>
      <c r="G108" s="201">
        <f t="shared" si="27"/>
        <v>7.5429256954337998E-3</v>
      </c>
      <c r="H108" s="212">
        <f t="shared" si="17"/>
        <v>0</v>
      </c>
      <c r="I108" s="213">
        <f>'R. general'!I108+'R. Mar'!I108+'R. Carbón'!I108</f>
        <v>1478136</v>
      </c>
    </row>
    <row r="109" spans="1:9" ht="15" hidden="1" customHeight="1">
      <c r="A109" s="153">
        <v>42705</v>
      </c>
      <c r="B109" s="23">
        <v>2016</v>
      </c>
      <c r="C109" s="157">
        <f>'R. general'!I109+'R. Carbón'!I109+'R. Mar'!I109</f>
        <v>1472855</v>
      </c>
      <c r="D109" s="200">
        <f t="shared" si="28"/>
        <v>-5281</v>
      </c>
      <c r="E109" s="201">
        <f t="shared" si="29"/>
        <v>-3.5727429681706724E-3</v>
      </c>
      <c r="F109" s="200">
        <f t="shared" si="26"/>
        <v>9302</v>
      </c>
      <c r="G109" s="201">
        <f t="shared" si="27"/>
        <v>6.3557657290169711E-3</v>
      </c>
      <c r="H109" s="212">
        <f t="shared" si="17"/>
        <v>0</v>
      </c>
      <c r="I109" s="213">
        <f>'R. general'!I109+'R. Mar'!I109+'R. Carbón'!I109</f>
        <v>1472855</v>
      </c>
    </row>
    <row r="110" spans="1:9" s="152" customFormat="1" ht="25.9" hidden="1" customHeight="1">
      <c r="A110" s="147">
        <v>2017</v>
      </c>
      <c r="B110" s="23">
        <v>2017</v>
      </c>
      <c r="C110" s="218"/>
      <c r="D110" s="219"/>
      <c r="E110" s="220"/>
      <c r="F110" s="219"/>
      <c r="G110" s="220"/>
      <c r="I110" s="222">
        <f>'R. general'!I110+'R. Mar'!I175+'R. Carbón'!I175</f>
        <v>0</v>
      </c>
    </row>
    <row r="111" spans="1:9" ht="15" hidden="1" customHeight="1">
      <c r="A111" s="153">
        <v>42736</v>
      </c>
      <c r="B111" s="23">
        <v>2017</v>
      </c>
      <c r="C111" s="157">
        <f>'R. general'!I111+'R. Carbón'!I111+'R. Mar'!I111</f>
        <v>1460932</v>
      </c>
      <c r="D111" s="200">
        <f>C111-C109</f>
        <v>-11923</v>
      </c>
      <c r="E111" s="201">
        <f>C111/C109-1</f>
        <v>-8.0951621171126975E-3</v>
      </c>
      <c r="F111" s="200">
        <f>C111-C98</f>
        <v>5386</v>
      </c>
      <c r="G111" s="201">
        <f>C111/C98-1</f>
        <v>3.7003296357518423E-3</v>
      </c>
      <c r="H111" s="212">
        <f t="shared" si="17"/>
        <v>0</v>
      </c>
      <c r="I111" s="213">
        <f>'R. general'!I111+'R. Mar'!I111+'R. Carbón'!I111</f>
        <v>1460932</v>
      </c>
    </row>
    <row r="112" spans="1:9" ht="15" hidden="1" customHeight="1">
      <c r="A112" s="153">
        <v>42767</v>
      </c>
      <c r="B112" s="23">
        <v>2017</v>
      </c>
      <c r="C112" s="157">
        <f>'R. general'!I112+'R. Carbón'!I112+'R. Mar'!I112</f>
        <v>1470595</v>
      </c>
      <c r="D112" s="200">
        <f>C112-C111</f>
        <v>9663</v>
      </c>
      <c r="E112" s="201">
        <f>C112/C111-1</f>
        <v>6.6142708900893687E-3</v>
      </c>
      <c r="F112" s="200">
        <f>C112-C99</f>
        <v>12035</v>
      </c>
      <c r="G112" s="201">
        <f>C112/C99-1</f>
        <v>8.2512889425185865E-3</v>
      </c>
      <c r="H112" s="212">
        <f t="shared" si="17"/>
        <v>0</v>
      </c>
      <c r="I112" s="213">
        <f>'R. general'!I112+'R. Mar'!I112+'R. Carbón'!I112</f>
        <v>1470595</v>
      </c>
    </row>
    <row r="113" spans="1:9" ht="15" customHeight="1">
      <c r="A113" s="153">
        <v>42795</v>
      </c>
      <c r="B113" s="23">
        <v>2017</v>
      </c>
      <c r="C113" s="157">
        <f>'R. general'!I113+'R. Carbón'!I113+'R. Mar'!I113</f>
        <v>1481364</v>
      </c>
      <c r="D113" s="200">
        <f>C113-C112</f>
        <v>10769</v>
      </c>
      <c r="E113" s="201">
        <f>C113/C112-1</f>
        <v>7.3228863147229983E-3</v>
      </c>
      <c r="F113" s="200">
        <f>C113-C100</f>
        <v>11062</v>
      </c>
      <c r="G113" s="201">
        <f>C113/C100-1</f>
        <v>7.5236243982528261E-3</v>
      </c>
      <c r="H113" s="212">
        <f t="shared" si="17"/>
        <v>0</v>
      </c>
      <c r="I113" s="221">
        <f>'R. general'!I113+'R. Mar'!I113+'R. Carbón'!I113</f>
        <v>1481364</v>
      </c>
    </row>
    <row r="114" spans="1:9" ht="15" hidden="1" customHeight="1">
      <c r="A114" s="153">
        <v>42826</v>
      </c>
      <c r="B114" s="23">
        <v>2017</v>
      </c>
      <c r="C114" s="162">
        <f>'R. general'!I114+'R. Carbón'!I114+'R. Mar'!I114</f>
        <v>1502628</v>
      </c>
      <c r="D114" s="163">
        <f>C114-C113</f>
        <v>21264</v>
      </c>
      <c r="E114" s="164">
        <f>C114/C113-1</f>
        <v>1.4354338299027214E-2</v>
      </c>
      <c r="F114" s="163">
        <f>C114-C101</f>
        <v>12842</v>
      </c>
      <c r="G114" s="164">
        <f>C114/C101-1</f>
        <v>8.6200299908845146E-3</v>
      </c>
      <c r="H114" s="212">
        <f t="shared" si="17"/>
        <v>0</v>
      </c>
      <c r="I114" s="221">
        <f>'R. general'!I114+'R. Mar'!I114+'R. Carbón'!I114</f>
        <v>1502628</v>
      </c>
    </row>
    <row r="115" spans="1:9" ht="15" hidden="1" customHeight="1">
      <c r="A115" s="153">
        <v>42856</v>
      </c>
      <c r="B115" s="23">
        <v>2017</v>
      </c>
      <c r="C115" s="162">
        <f>'R. general'!I115+'R. Carbón'!I115+'R. Mar'!I115</f>
        <v>1505755</v>
      </c>
      <c r="D115" s="163">
        <f>C115-C114</f>
        <v>3127</v>
      </c>
      <c r="E115" s="164">
        <f>C115/C114-1</f>
        <v>2.0810207183681317E-3</v>
      </c>
      <c r="F115" s="163">
        <f t="shared" ref="F115:F122" si="30">C115-C102</f>
        <v>12137</v>
      </c>
      <c r="G115" s="164">
        <f t="shared" ref="G115:G122" si="31">C115/C102-1</f>
        <v>8.1259063562437728E-3</v>
      </c>
      <c r="H115" s="212">
        <f t="shared" si="17"/>
        <v>0</v>
      </c>
      <c r="I115" s="221">
        <f>'R. general'!I115+'R. Mar'!I115+'R. Carbón'!I115</f>
        <v>1505755</v>
      </c>
    </row>
    <row r="116" spans="1:9" ht="15" hidden="1" customHeight="1">
      <c r="A116" s="153">
        <v>42887</v>
      </c>
      <c r="B116" s="23">
        <v>2017</v>
      </c>
      <c r="C116" s="162">
        <f>'R. general'!I116+'R. Carbón'!I116+'R. Mar'!I116</f>
        <v>1506004</v>
      </c>
      <c r="D116" s="163">
        <f>C116-C115</f>
        <v>249</v>
      </c>
      <c r="E116" s="164">
        <f>C116/C115-1</f>
        <v>1.6536554751600541E-4</v>
      </c>
      <c r="F116" s="163">
        <f t="shared" si="30"/>
        <v>9746</v>
      </c>
      <c r="G116" s="164">
        <f t="shared" si="31"/>
        <v>6.5135825506028588E-3</v>
      </c>
      <c r="H116" s="212">
        <f t="shared" si="17"/>
        <v>0</v>
      </c>
      <c r="I116" s="221">
        <f>'R. general'!I116+'R. Mar'!I116+'R. Carbón'!I116</f>
        <v>1506004</v>
      </c>
    </row>
    <row r="117" spans="1:9" ht="15" hidden="1" customHeight="1">
      <c r="A117" s="153">
        <v>42917</v>
      </c>
      <c r="B117" s="23">
        <v>2017</v>
      </c>
      <c r="C117" s="162">
        <f>'R. general'!I117+'R. Carbón'!I117+'R. Mar'!I117</f>
        <v>1502673</v>
      </c>
      <c r="D117" s="163">
        <f t="shared" ref="D117:D122" si="32">C117-C116</f>
        <v>-3331</v>
      </c>
      <c r="E117" s="164">
        <f t="shared" ref="E117:E122" si="33">C117/C116-1</f>
        <v>-2.2118135144395534E-3</v>
      </c>
      <c r="F117" s="163">
        <f t="shared" si="30"/>
        <v>-2615</v>
      </c>
      <c r="G117" s="164">
        <f t="shared" si="31"/>
        <v>-1.7372090922135319E-3</v>
      </c>
      <c r="H117" s="212">
        <f t="shared" si="17"/>
        <v>0</v>
      </c>
      <c r="I117" s="221">
        <f>'R. general'!I117+'R. Mar'!I117+'R. Carbón'!I117</f>
        <v>1502673</v>
      </c>
    </row>
    <row r="118" spans="1:9" ht="15" hidden="1" customHeight="1">
      <c r="A118" s="153">
        <v>42948</v>
      </c>
      <c r="B118" s="23">
        <v>2017</v>
      </c>
      <c r="C118" s="162">
        <f>'R. general'!I118+'R. Carbón'!I118+'R. Mar'!I118</f>
        <v>1484261</v>
      </c>
      <c r="D118" s="163">
        <f t="shared" si="32"/>
        <v>-18412</v>
      </c>
      <c r="E118" s="164">
        <f t="shared" si="33"/>
        <v>-1.2252832119829082E-2</v>
      </c>
      <c r="F118" s="163">
        <f t="shared" si="30"/>
        <v>5332</v>
      </c>
      <c r="G118" s="164">
        <f t="shared" si="31"/>
        <v>3.6053116816290309E-3</v>
      </c>
      <c r="H118" s="212">
        <f t="shared" si="17"/>
        <v>0</v>
      </c>
      <c r="I118" s="221">
        <f>'R. general'!I118+'R. Mar'!I118+'R. Carbón'!I118</f>
        <v>1484261</v>
      </c>
    </row>
    <row r="119" spans="1:9" ht="15" hidden="1" customHeight="1">
      <c r="A119" s="153">
        <v>42979</v>
      </c>
      <c r="B119" s="23">
        <v>2017</v>
      </c>
      <c r="C119" s="162">
        <f>'R. general'!I119+'R. Carbón'!I119+'R. Mar'!I119</f>
        <v>1496519</v>
      </c>
      <c r="D119" s="163">
        <f t="shared" si="32"/>
        <v>12258</v>
      </c>
      <c r="E119" s="164">
        <f t="shared" si="33"/>
        <v>8.2586553173600308E-3</v>
      </c>
      <c r="F119" s="163">
        <f t="shared" si="30"/>
        <v>20311</v>
      </c>
      <c r="G119" s="164">
        <f t="shared" si="31"/>
        <v>1.3758901184656835E-2</v>
      </c>
      <c r="H119" s="212">
        <f t="shared" si="17"/>
        <v>0</v>
      </c>
      <c r="I119" s="221">
        <f>'R. general'!I119+'R. Mar'!I119+'R. Carbón'!I119</f>
        <v>1496519</v>
      </c>
    </row>
    <row r="120" spans="1:9" ht="15" hidden="1" customHeight="1">
      <c r="A120" s="153">
        <v>43009</v>
      </c>
      <c r="B120" s="23">
        <v>2017</v>
      </c>
      <c r="C120" s="162">
        <f>'R. general'!I120+'R. Carbón'!I120+'R. Mar'!I120</f>
        <v>1487063</v>
      </c>
      <c r="D120" s="163">
        <f t="shared" si="32"/>
        <v>-9456</v>
      </c>
      <c r="E120" s="164">
        <f t="shared" si="33"/>
        <v>-6.3186635117896683E-3</v>
      </c>
      <c r="F120" s="163">
        <f t="shared" si="30"/>
        <v>7361</v>
      </c>
      <c r="G120" s="164">
        <f t="shared" si="31"/>
        <v>4.9746503012093601E-3</v>
      </c>
      <c r="H120" s="212">
        <f t="shared" si="17"/>
        <v>0</v>
      </c>
      <c r="I120" s="221">
        <f>'R. general'!I120+'R. Mar'!I120+'R. Carbón'!I120</f>
        <v>1487063</v>
      </c>
    </row>
    <row r="121" spans="1:9" ht="15" hidden="1" customHeight="1">
      <c r="A121" s="153">
        <v>43040</v>
      </c>
      <c r="B121" s="23">
        <v>2017</v>
      </c>
      <c r="C121" s="162">
        <f>'R. general'!I121+'R. Carbón'!I121+'R. Mar'!I121</f>
        <v>1487023</v>
      </c>
      <c r="D121" s="163">
        <f t="shared" si="32"/>
        <v>-40</v>
      </c>
      <c r="E121" s="164">
        <f t="shared" si="33"/>
        <v>-2.6898658631147043E-5</v>
      </c>
      <c r="F121" s="163">
        <f t="shared" si="30"/>
        <v>8887</v>
      </c>
      <c r="G121" s="164">
        <f t="shared" si="31"/>
        <v>6.0123019803319799E-3</v>
      </c>
      <c r="H121" s="212">
        <f t="shared" si="17"/>
        <v>0</v>
      </c>
      <c r="I121" s="221">
        <f>'R. general'!I121+'R. Mar'!I121+'R. Carbón'!I121</f>
        <v>1487023</v>
      </c>
    </row>
    <row r="122" spans="1:9" ht="15" hidden="1" customHeight="1">
      <c r="A122" s="153">
        <v>43070</v>
      </c>
      <c r="B122" s="23">
        <v>2017</v>
      </c>
      <c r="C122" s="162">
        <f>'R. general'!I122+'R. Carbón'!I122+'R. Mar'!I122</f>
        <v>1481290</v>
      </c>
      <c r="D122" s="163">
        <f t="shared" si="32"/>
        <v>-5733</v>
      </c>
      <c r="E122" s="164">
        <f t="shared" si="33"/>
        <v>-3.8553539521580804E-3</v>
      </c>
      <c r="F122" s="163">
        <f t="shared" si="30"/>
        <v>8435</v>
      </c>
      <c r="G122" s="164">
        <f t="shared" si="31"/>
        <v>5.7269724446737946E-3</v>
      </c>
      <c r="H122" s="212">
        <f t="shared" si="17"/>
        <v>0</v>
      </c>
      <c r="I122" s="221">
        <f>'R. general'!I122+'R. Mar'!I122+'R. Carbón'!I122</f>
        <v>1481290</v>
      </c>
    </row>
    <row r="123" spans="1:9" s="152" customFormat="1" ht="25.9" customHeight="1">
      <c r="A123" s="147">
        <v>2018</v>
      </c>
      <c r="B123" s="167">
        <v>2018</v>
      </c>
      <c r="C123" s="218"/>
      <c r="D123" s="219"/>
      <c r="E123" s="220"/>
      <c r="F123" s="219"/>
      <c r="G123" s="220"/>
      <c r="I123" s="222"/>
    </row>
    <row r="124" spans="1:9" ht="15" customHeight="1">
      <c r="A124" s="153">
        <v>43101</v>
      </c>
      <c r="B124" s="172" t="s">
        <v>90</v>
      </c>
      <c r="C124" s="162">
        <f>'R. general'!I124+'R. Carbón'!I124+'R. Mar'!I124</f>
        <v>1470190</v>
      </c>
      <c r="D124" s="163">
        <f>C124-C122</f>
        <v>-11100</v>
      </c>
      <c r="E124" s="164">
        <f>C124/C122-1</f>
        <v>-7.4934685308075677E-3</v>
      </c>
      <c r="F124" s="163">
        <f t="shared" ref="F124:F135" si="34">C124-C111</f>
        <v>9258</v>
      </c>
      <c r="G124" s="164">
        <f t="shared" ref="G124:G135" si="35">C124/C111-1</f>
        <v>6.3370505950994804E-3</v>
      </c>
      <c r="H124" s="212">
        <f t="shared" si="17"/>
        <v>0</v>
      </c>
      <c r="I124" s="221">
        <f>'R. general'!I124+'R. Mar'!I124+'R. Carbón'!I124</f>
        <v>1470190</v>
      </c>
    </row>
    <row r="125" spans="1:9" ht="15" customHeight="1">
      <c r="A125" s="153">
        <v>43132</v>
      </c>
      <c r="B125" s="172" t="s">
        <v>91</v>
      </c>
      <c r="C125" s="162">
        <f>'R. general'!I125+'R. Carbón'!I125+'R. Mar'!I125</f>
        <v>1478366</v>
      </c>
      <c r="D125" s="163">
        <f t="shared" ref="D125:D135" si="36">C125-C124</f>
        <v>8176</v>
      </c>
      <c r="E125" s="164">
        <f t="shared" ref="E125:E135" si="37">C125/C124-1</f>
        <v>5.5611859691604426E-3</v>
      </c>
      <c r="F125" s="163">
        <f t="shared" si="34"/>
        <v>7771</v>
      </c>
      <c r="G125" s="164">
        <f t="shared" si="35"/>
        <v>5.2842556924237449E-3</v>
      </c>
      <c r="H125" s="212">
        <f t="shared" si="17"/>
        <v>0</v>
      </c>
      <c r="I125" s="226">
        <f>'R. general'!I125+'R. Mar'!I125+'R. Carbón'!I125</f>
        <v>1478366</v>
      </c>
    </row>
    <row r="126" spans="1:9" ht="15" customHeight="1">
      <c r="A126" s="153">
        <v>43160</v>
      </c>
      <c r="B126" s="173" t="s">
        <v>92</v>
      </c>
      <c r="C126" s="174">
        <f>'R. general'!I126+'R. Carbón'!I126+'R. Mar'!I126</f>
        <v>1497138</v>
      </c>
      <c r="D126" s="227">
        <f t="shared" si="36"/>
        <v>18772</v>
      </c>
      <c r="E126" s="228">
        <f t="shared" si="37"/>
        <v>1.2697802844491735E-2</v>
      </c>
      <c r="F126" s="227">
        <f t="shared" si="34"/>
        <v>15774</v>
      </c>
      <c r="G126" s="228">
        <f t="shared" si="35"/>
        <v>1.0648294409746795E-2</v>
      </c>
      <c r="H126" s="212">
        <f t="shared" si="17"/>
        <v>0</v>
      </c>
      <c r="I126" s="221">
        <f>'R. general'!I126+'R. Mar'!I126+'R. Carbón'!I126</f>
        <v>1497138</v>
      </c>
    </row>
    <row r="127" spans="1:9" ht="15" customHeight="1">
      <c r="A127" s="153">
        <v>43191</v>
      </c>
      <c r="B127" s="172" t="s">
        <v>93</v>
      </c>
      <c r="C127" s="162">
        <f>'R. general'!I127+'R. Carbón'!I127+'R. Mar'!I127</f>
        <v>1505348</v>
      </c>
      <c r="D127" s="163">
        <f t="shared" si="36"/>
        <v>8210</v>
      </c>
      <c r="E127" s="164">
        <f t="shared" si="37"/>
        <v>5.4837964168967801E-3</v>
      </c>
      <c r="F127" s="163">
        <f t="shared" si="34"/>
        <v>2720</v>
      </c>
      <c r="G127" s="164">
        <f t="shared" si="35"/>
        <v>1.810161929632681E-3</v>
      </c>
      <c r="H127" s="212">
        <f t="shared" si="17"/>
        <v>0</v>
      </c>
      <c r="I127" s="221">
        <f>'R. general'!I127+'R. Mar'!I127+'R. Carbón'!I127</f>
        <v>1505348</v>
      </c>
    </row>
    <row r="128" spans="1:9" ht="15" customHeight="1">
      <c r="A128" s="153">
        <v>43221</v>
      </c>
      <c r="B128" s="172" t="s">
        <v>94</v>
      </c>
      <c r="C128" s="162">
        <f>'R. general'!I128+'R. Carbón'!I128+'R. Mar'!I128</f>
        <v>1513057</v>
      </c>
      <c r="D128" s="163">
        <f t="shared" si="36"/>
        <v>7709</v>
      </c>
      <c r="E128" s="164">
        <f t="shared" si="37"/>
        <v>5.1210749939549771E-3</v>
      </c>
      <c r="F128" s="163">
        <f t="shared" si="34"/>
        <v>7302</v>
      </c>
      <c r="G128" s="164">
        <f t="shared" si="35"/>
        <v>4.8493944898073682E-3</v>
      </c>
      <c r="H128" s="212">
        <f t="shared" si="17"/>
        <v>0</v>
      </c>
      <c r="I128" s="221">
        <f>'R. general'!I128+'R. Mar'!I128+'R. Carbón'!I128</f>
        <v>1513057</v>
      </c>
    </row>
    <row r="129" spans="1:9" ht="15" customHeight="1">
      <c r="A129" s="153">
        <v>43252</v>
      </c>
      <c r="B129" s="172" t="s">
        <v>95</v>
      </c>
      <c r="C129" s="162">
        <f>'R. general'!I129+'R. Carbón'!I129+'R. Mar'!I129</f>
        <v>1525067</v>
      </c>
      <c r="D129" s="163">
        <f t="shared" si="36"/>
        <v>12010</v>
      </c>
      <c r="E129" s="164">
        <f t="shared" si="37"/>
        <v>7.937572741806731E-3</v>
      </c>
      <c r="F129" s="163">
        <f t="shared" si="34"/>
        <v>19063</v>
      </c>
      <c r="G129" s="164">
        <f t="shared" si="35"/>
        <v>1.2658000908364109E-2</v>
      </c>
      <c r="H129" s="212">
        <f t="shared" si="17"/>
        <v>0</v>
      </c>
      <c r="I129" s="221">
        <f>'R. general'!I129+'R. Mar'!I129+'R. Carbón'!I129</f>
        <v>1525067</v>
      </c>
    </row>
    <row r="130" spans="1:9" ht="15" customHeight="1">
      <c r="A130" s="153">
        <v>43282</v>
      </c>
      <c r="B130" s="172" t="s">
        <v>96</v>
      </c>
      <c r="C130" s="162">
        <f>'R. general'!I130+'R. Carbón'!I130+'R. Mar'!I130</f>
        <v>1509786</v>
      </c>
      <c r="D130" s="163">
        <f t="shared" si="36"/>
        <v>-15281</v>
      </c>
      <c r="E130" s="164">
        <f t="shared" si="37"/>
        <v>-1.0019887650837611E-2</v>
      </c>
      <c r="F130" s="163">
        <f t="shared" si="34"/>
        <v>7113</v>
      </c>
      <c r="G130" s="164">
        <f t="shared" si="35"/>
        <v>4.7335647875486053E-3</v>
      </c>
      <c r="H130" s="212">
        <f t="shared" si="17"/>
        <v>0</v>
      </c>
      <c r="I130" s="221">
        <f>'R. general'!I130+'R. Mar'!I130+'R. Carbón'!I130</f>
        <v>1509786</v>
      </c>
    </row>
    <row r="131" spans="1:9" ht="15" customHeight="1">
      <c r="A131" s="153">
        <v>43313</v>
      </c>
      <c r="B131" s="172" t="s">
        <v>97</v>
      </c>
      <c r="C131" s="162">
        <f>'R. general'!I131+'R. Carbón'!I131+'R. Mar'!I131</f>
        <v>1490260</v>
      </c>
      <c r="D131" s="163">
        <f t="shared" si="36"/>
        <v>-19526</v>
      </c>
      <c r="E131" s="164">
        <f t="shared" si="37"/>
        <v>-1.2932958710704656E-2</v>
      </c>
      <c r="F131" s="163">
        <f t="shared" si="34"/>
        <v>5999</v>
      </c>
      <c r="G131" s="164">
        <f t="shared" si="35"/>
        <v>4.0417419847318392E-3</v>
      </c>
      <c r="H131" s="212">
        <f t="shared" si="17"/>
        <v>0</v>
      </c>
      <c r="I131" s="221">
        <f>'R. general'!I131+'R. Mar'!I131+'R. Carbón'!I131</f>
        <v>1490260</v>
      </c>
    </row>
    <row r="132" spans="1:9" ht="15" customHeight="1">
      <c r="A132" s="153">
        <v>43344</v>
      </c>
      <c r="B132" s="172" t="s">
        <v>98</v>
      </c>
      <c r="C132" s="162">
        <f>'R. general'!I132+'R. Carbón'!I132+'R. Mar'!I132</f>
        <v>1504189</v>
      </c>
      <c r="D132" s="163">
        <f t="shared" si="36"/>
        <v>13929</v>
      </c>
      <c r="E132" s="164">
        <f t="shared" si="37"/>
        <v>9.3466911814046316E-3</v>
      </c>
      <c r="F132" s="163">
        <f t="shared" si="34"/>
        <v>7670</v>
      </c>
      <c r="G132" s="164">
        <f t="shared" si="35"/>
        <v>5.1252272774351404E-3</v>
      </c>
      <c r="H132" s="212">
        <f t="shared" si="17"/>
        <v>0</v>
      </c>
      <c r="I132" s="221">
        <f>'R. general'!I132+'R. Mar'!I132+'R. Carbón'!I132</f>
        <v>1504189</v>
      </c>
    </row>
    <row r="133" spans="1:9" ht="15" customHeight="1">
      <c r="A133" s="153">
        <v>43374</v>
      </c>
      <c r="B133" s="172" t="s">
        <v>99</v>
      </c>
      <c r="C133" s="162">
        <f>'R. general'!I133+'R. Carbón'!I133+'R. Mar'!I133</f>
        <v>1493233</v>
      </c>
      <c r="D133" s="163">
        <f t="shared" si="36"/>
        <v>-10956</v>
      </c>
      <c r="E133" s="164">
        <f t="shared" si="37"/>
        <v>-7.2836591678306917E-3</v>
      </c>
      <c r="F133" s="163">
        <f t="shared" si="34"/>
        <v>6170</v>
      </c>
      <c r="G133" s="164">
        <f t="shared" si="35"/>
        <v>4.1491180938535432E-3</v>
      </c>
      <c r="H133" s="212">
        <f t="shared" si="17"/>
        <v>0</v>
      </c>
      <c r="I133" s="221">
        <f>'R. general'!I133+'R. Mar'!I133+'R. Carbón'!I133</f>
        <v>1493233</v>
      </c>
    </row>
    <row r="134" spans="1:9" ht="15" customHeight="1">
      <c r="A134" s="153">
        <v>43405</v>
      </c>
      <c r="B134" s="172" t="s">
        <v>100</v>
      </c>
      <c r="C134" s="162">
        <f>'R. general'!I134+'R. Carbón'!I134+'R. Mar'!I134</f>
        <v>1493553</v>
      </c>
      <c r="D134" s="163">
        <f t="shared" si="36"/>
        <v>320</v>
      </c>
      <c r="E134" s="164">
        <f t="shared" si="37"/>
        <v>2.1430011257450587E-4</v>
      </c>
      <c r="F134" s="163">
        <f t="shared" si="34"/>
        <v>6530</v>
      </c>
      <c r="G134" s="164">
        <f t="shared" si="35"/>
        <v>4.3913241422628424E-3</v>
      </c>
      <c r="H134" s="212">
        <f t="shared" si="17"/>
        <v>0</v>
      </c>
      <c r="I134" s="221">
        <f>'R. general'!I134+'R. Mar'!I134+'R. Carbón'!I134</f>
        <v>1493553</v>
      </c>
    </row>
    <row r="135" spans="1:9" ht="15" customHeight="1">
      <c r="A135" s="153">
        <v>43435</v>
      </c>
      <c r="B135" s="172" t="s">
        <v>101</v>
      </c>
      <c r="C135" s="162">
        <f>'R. general'!I135+'R. Carbón'!I135+'R. Mar'!I135</f>
        <v>1490179</v>
      </c>
      <c r="D135" s="163">
        <f t="shared" si="36"/>
        <v>-3374</v>
      </c>
      <c r="E135" s="164">
        <f t="shared" si="37"/>
        <v>-2.2590426988530199E-3</v>
      </c>
      <c r="F135" s="163">
        <f t="shared" si="34"/>
        <v>8889</v>
      </c>
      <c r="G135" s="164">
        <f t="shared" si="35"/>
        <v>6.0008506099413772E-3</v>
      </c>
      <c r="H135" s="212">
        <f t="shared" si="17"/>
        <v>0</v>
      </c>
      <c r="I135" s="221">
        <f>'R. general'!I135+'R. Mar'!I135+'R. Carbón'!I135</f>
        <v>1490179</v>
      </c>
    </row>
    <row r="136" spans="1:9" s="152" customFormat="1" ht="25.9" customHeight="1">
      <c r="A136" s="147">
        <v>2019</v>
      </c>
      <c r="B136" s="167">
        <v>2019</v>
      </c>
      <c r="C136" s="218"/>
      <c r="D136" s="219"/>
      <c r="E136" s="220"/>
      <c r="F136" s="219"/>
      <c r="G136" s="220"/>
      <c r="I136" s="222"/>
    </row>
    <row r="137" spans="1:9" ht="15" customHeight="1">
      <c r="A137" s="153">
        <v>43466</v>
      </c>
      <c r="B137" s="172" t="s">
        <v>90</v>
      </c>
      <c r="C137" s="162">
        <f>'R. general'!I137+'R. Carbón'!I137+'R. Mar'!I137</f>
        <v>1480331</v>
      </c>
      <c r="D137" s="163">
        <f>C137-C135</f>
        <v>-9848</v>
      </c>
      <c r="E137" s="164">
        <f>C137/C135-1</f>
        <v>-6.6086020538471679E-3</v>
      </c>
      <c r="F137" s="163">
        <f>C137-C124</f>
        <v>10141</v>
      </c>
      <c r="G137" s="164">
        <f>C137/C124-1</f>
        <v>6.8977479101339778E-3</v>
      </c>
      <c r="H137" s="212">
        <f t="shared" ref="H137:H148" si="38">C137-I137</f>
        <v>0</v>
      </c>
      <c r="I137" s="221">
        <f>'R. general'!I137+'R. Mar'!I137+'R. Carbón'!I137</f>
        <v>1480331</v>
      </c>
    </row>
    <row r="138" spans="1:9" ht="15" customHeight="1">
      <c r="A138" s="153">
        <v>43497</v>
      </c>
      <c r="B138" s="172" t="s">
        <v>91</v>
      </c>
      <c r="C138" s="162">
        <f>'R. general'!I138+'R. Carbón'!I138+'R. Mar'!I138</f>
        <v>1490703</v>
      </c>
      <c r="D138" s="163">
        <f>C138-C137</f>
        <v>10372</v>
      </c>
      <c r="E138" s="164">
        <f>C138/C137-1</f>
        <v>7.0065411046582593E-3</v>
      </c>
      <c r="F138" s="163">
        <f>C138-C125</f>
        <v>12337</v>
      </c>
      <c r="G138" s="164">
        <f>C138/C125-1</f>
        <v>8.3450241685754101E-3</v>
      </c>
      <c r="H138" s="212">
        <f t="shared" si="38"/>
        <v>0</v>
      </c>
      <c r="I138" s="226">
        <f>'R. general'!I138+'R. Mar'!I138+'R. Carbón'!I138</f>
        <v>1490703</v>
      </c>
    </row>
    <row r="139" spans="1:9" ht="15" customHeight="1">
      <c r="A139" s="153">
        <v>43525</v>
      </c>
      <c r="B139" s="173" t="s">
        <v>92</v>
      </c>
      <c r="C139" s="174">
        <f>'R. general'!I139+'R. Carbón'!I139+'R. Mar'!I139</f>
        <v>1509854</v>
      </c>
      <c r="D139" s="227">
        <f>C139-C138</f>
        <v>19151</v>
      </c>
      <c r="E139" s="228">
        <f>C139/C138-1</f>
        <v>1.2846958783875762E-2</v>
      </c>
      <c r="F139" s="227">
        <f>C139-C126</f>
        <v>12716</v>
      </c>
      <c r="G139" s="228">
        <f>C139/C126-1</f>
        <v>8.4935390057563342E-3</v>
      </c>
      <c r="H139" s="212">
        <f t="shared" si="38"/>
        <v>0</v>
      </c>
      <c r="I139" s="221">
        <f>'R. general'!I139+'R. Mar'!I139+'R. Carbón'!I139</f>
        <v>1509854</v>
      </c>
    </row>
    <row r="140" spans="1:9" ht="15" customHeight="1">
      <c r="A140" s="153">
        <v>43556</v>
      </c>
      <c r="B140" s="172" t="s">
        <v>93</v>
      </c>
      <c r="C140" s="162">
        <f>'R. general'!I140+'R. Carbón'!I140+'R. Mar'!I140</f>
        <v>1515721</v>
      </c>
      <c r="D140" s="163">
        <f>C140-C139</f>
        <v>5867</v>
      </c>
      <c r="E140" s="164">
        <f>C140/C139-1</f>
        <v>3.8858061772859553E-3</v>
      </c>
      <c r="F140" s="163">
        <f>C140-C127</f>
        <v>10373</v>
      </c>
      <c r="G140" s="164">
        <f>C140/C127-1</f>
        <v>6.8907654575554034E-3</v>
      </c>
      <c r="H140" s="212">
        <f t="shared" si="38"/>
        <v>0</v>
      </c>
      <c r="I140" s="221">
        <f>'R. general'!I140+'R. Mar'!I140+'R. Carbón'!I140</f>
        <v>1515721</v>
      </c>
    </row>
    <row r="141" spans="1:9" ht="15" customHeight="1">
      <c r="A141" s="153">
        <v>43586</v>
      </c>
      <c r="B141" s="172" t="s">
        <v>94</v>
      </c>
      <c r="C141" s="162">
        <f>'R. general'!I141+'R. Carbón'!I141+'R. Mar'!I141</f>
        <v>1522092</v>
      </c>
      <c r="D141" s="163">
        <f t="shared" ref="D141:D148" si="39">C141-C140</f>
        <v>6371</v>
      </c>
      <c r="E141" s="164">
        <f t="shared" ref="E141:E148" si="40">C141/C140-1</f>
        <v>4.2032801551208365E-3</v>
      </c>
      <c r="F141" s="163">
        <f t="shared" ref="F141:F148" si="41">C141-C128</f>
        <v>9035</v>
      </c>
      <c r="G141" s="164">
        <f t="shared" ref="G141:G148" si="42">C141/C128-1</f>
        <v>5.971354681284291E-3</v>
      </c>
      <c r="H141" s="212">
        <f t="shared" si="38"/>
        <v>0</v>
      </c>
      <c r="I141" s="221">
        <f>'R. general'!I141+'R. Mar'!I141+'R. Carbón'!I141</f>
        <v>1522092</v>
      </c>
    </row>
    <row r="142" spans="1:9" ht="15" customHeight="1">
      <c r="A142" s="153">
        <v>43617</v>
      </c>
      <c r="B142" s="172" t="s">
        <v>95</v>
      </c>
      <c r="C142" s="162">
        <f>'R. general'!I142+'R. Carbón'!I142+'R. Mar'!I142</f>
        <v>1530190</v>
      </c>
      <c r="D142" s="163">
        <f t="shared" si="39"/>
        <v>8098</v>
      </c>
      <c r="E142" s="164">
        <f t="shared" si="40"/>
        <v>5.3203091534546054E-3</v>
      </c>
      <c r="F142" s="163">
        <f t="shared" si="41"/>
        <v>5123</v>
      </c>
      <c r="G142" s="164">
        <f t="shared" si="42"/>
        <v>3.3591966779165094E-3</v>
      </c>
      <c r="H142" s="212">
        <f t="shared" si="38"/>
        <v>0</v>
      </c>
      <c r="I142" s="221">
        <f>'R. general'!I142+'R. Mar'!I142+'R. Carbón'!I142</f>
        <v>1530190</v>
      </c>
    </row>
    <row r="143" spans="1:9" ht="15" customHeight="1">
      <c r="A143" s="153">
        <v>43647</v>
      </c>
      <c r="B143" s="172" t="s">
        <v>96</v>
      </c>
      <c r="C143" s="162">
        <f>'R. general'!I143+'R. Carbón'!I143+'R. Mar'!I143</f>
        <v>1514548</v>
      </c>
      <c r="D143" s="163">
        <f t="shared" si="39"/>
        <v>-15642</v>
      </c>
      <c r="E143" s="164">
        <f t="shared" si="40"/>
        <v>-1.0222259980786741E-2</v>
      </c>
      <c r="F143" s="163">
        <f t="shared" si="41"/>
        <v>4762</v>
      </c>
      <c r="G143" s="164">
        <f t="shared" si="42"/>
        <v>3.1540893875026121E-3</v>
      </c>
      <c r="H143" s="212">
        <f t="shared" si="38"/>
        <v>0</v>
      </c>
      <c r="I143" s="221">
        <f>'R. general'!I143+'R. Mar'!I143+'R. Carbón'!I143</f>
        <v>1514548</v>
      </c>
    </row>
    <row r="144" spans="1:9" ht="15" customHeight="1">
      <c r="A144" s="153">
        <v>43678</v>
      </c>
      <c r="B144" s="172" t="s">
        <v>97</v>
      </c>
      <c r="C144" s="162">
        <f>'R. general'!I144+'R. Carbón'!I144+'R. Mar'!I144</f>
        <v>1504788</v>
      </c>
      <c r="D144" s="163">
        <f t="shared" si="39"/>
        <v>-9760</v>
      </c>
      <c r="E144" s="164">
        <f t="shared" si="40"/>
        <v>-6.4441668405359476E-3</v>
      </c>
      <c r="F144" s="163">
        <f t="shared" si="41"/>
        <v>14528</v>
      </c>
      <c r="G144" s="164">
        <f t="shared" si="42"/>
        <v>9.7486344664690083E-3</v>
      </c>
      <c r="H144" s="212">
        <f t="shared" si="38"/>
        <v>0</v>
      </c>
      <c r="I144" s="221">
        <f>'R. general'!I144+'R. Mar'!I144+'R. Carbón'!I144</f>
        <v>1504788</v>
      </c>
    </row>
    <row r="145" spans="1:9" ht="15" customHeight="1">
      <c r="A145" s="153">
        <v>43709</v>
      </c>
      <c r="B145" s="172" t="s">
        <v>98</v>
      </c>
      <c r="C145" s="162">
        <f>'R. general'!I145+'R. Carbón'!I145+'R. Mar'!I145</f>
        <v>1497301</v>
      </c>
      <c r="D145" s="163">
        <f t="shared" si="39"/>
        <v>-7487</v>
      </c>
      <c r="E145" s="164">
        <f t="shared" si="40"/>
        <v>-4.9754516915339053E-3</v>
      </c>
      <c r="F145" s="163">
        <f t="shared" si="41"/>
        <v>-6888</v>
      </c>
      <c r="G145" s="164">
        <f t="shared" si="42"/>
        <v>-4.579211787880344E-3</v>
      </c>
      <c r="H145" s="212">
        <f t="shared" si="38"/>
        <v>0</v>
      </c>
      <c r="I145" s="221">
        <f>'R. general'!I145+'R. Mar'!I145+'R. Carbón'!I145</f>
        <v>1497301</v>
      </c>
    </row>
    <row r="146" spans="1:9" ht="15" customHeight="1">
      <c r="A146" s="153">
        <v>43739</v>
      </c>
      <c r="B146" s="172" t="s">
        <v>99</v>
      </c>
      <c r="C146" s="162">
        <f>'R. general'!I146+'R. Carbón'!I146+'R. Mar'!I146</f>
        <v>1494843</v>
      </c>
      <c r="D146" s="163">
        <f t="shared" si="39"/>
        <v>-2458</v>
      </c>
      <c r="E146" s="164">
        <f t="shared" si="40"/>
        <v>-1.6416204891334107E-3</v>
      </c>
      <c r="F146" s="163">
        <f t="shared" si="41"/>
        <v>1610</v>
      </c>
      <c r="G146" s="164">
        <f t="shared" si="42"/>
        <v>1.0781974413904827E-3</v>
      </c>
      <c r="H146" s="212">
        <f t="shared" si="38"/>
        <v>0</v>
      </c>
      <c r="I146" s="221">
        <f>'R. general'!I146+'R. Mar'!I146+'R. Carbón'!I146</f>
        <v>1494843</v>
      </c>
    </row>
    <row r="147" spans="1:9" ht="15" customHeight="1">
      <c r="A147" s="153">
        <v>43770</v>
      </c>
      <c r="B147" s="172" t="s">
        <v>100</v>
      </c>
      <c r="C147" s="162">
        <f>'R. general'!I147+'R. Carbón'!I147+'R. Mar'!I147</f>
        <v>1503002</v>
      </c>
      <c r="D147" s="163">
        <f t="shared" si="39"/>
        <v>8159</v>
      </c>
      <c r="E147" s="164">
        <f t="shared" si="40"/>
        <v>5.4580982752034934E-3</v>
      </c>
      <c r="F147" s="163">
        <f t="shared" si="41"/>
        <v>9449</v>
      </c>
      <c r="G147" s="164">
        <f t="shared" si="42"/>
        <v>6.3265247366515176E-3</v>
      </c>
      <c r="H147" s="212">
        <f t="shared" si="38"/>
        <v>0</v>
      </c>
      <c r="I147" s="221">
        <f>'R. general'!I147+'R. Mar'!I147+'R. Carbón'!I147</f>
        <v>1503002</v>
      </c>
    </row>
    <row r="148" spans="1:9" ht="15" customHeight="1">
      <c r="A148" s="153">
        <v>43800</v>
      </c>
      <c r="B148" s="172" t="s">
        <v>101</v>
      </c>
      <c r="C148" s="162">
        <f>'R. general'!I148+'R. Carbón'!I148+'R. Mar'!I148</f>
        <v>1489561</v>
      </c>
      <c r="D148" s="163">
        <f t="shared" si="39"/>
        <v>-13441</v>
      </c>
      <c r="E148" s="164">
        <f t="shared" si="40"/>
        <v>-8.9427692045652707E-3</v>
      </c>
      <c r="F148" s="163">
        <f t="shared" si="41"/>
        <v>-618</v>
      </c>
      <c r="G148" s="164">
        <f t="shared" si="42"/>
        <v>-4.1471527917114059E-4</v>
      </c>
      <c r="H148" s="212">
        <f t="shared" si="38"/>
        <v>0</v>
      </c>
      <c r="I148" s="221">
        <f>'R. general'!I148+'R. Mar'!I148+'R. Carbón'!I148</f>
        <v>1489561</v>
      </c>
    </row>
    <row r="149" spans="1:9" s="152" customFormat="1" ht="25.9" customHeight="1">
      <c r="A149" s="147">
        <v>2020</v>
      </c>
      <c r="B149" s="167">
        <v>2020</v>
      </c>
      <c r="C149" s="218"/>
      <c r="D149" s="219"/>
      <c r="E149" s="220"/>
      <c r="F149" s="219"/>
      <c r="G149" s="220"/>
      <c r="I149" s="222"/>
    </row>
    <row r="150" spans="1:9" ht="15" customHeight="1">
      <c r="A150" s="153" t="s">
        <v>14</v>
      </c>
      <c r="B150" s="172" t="s">
        <v>90</v>
      </c>
      <c r="C150" s="162">
        <f>'R. general'!I150+'R. Carbón'!I150+'R. Mar'!I150</f>
        <v>1476814</v>
      </c>
      <c r="D150" s="163">
        <f>C150-C148</f>
        <v>-12747</v>
      </c>
      <c r="E150" s="164">
        <f>C150/C148-1</f>
        <v>-8.5575548769066812E-3</v>
      </c>
      <c r="F150" s="163">
        <f>C150-C137</f>
        <v>-3517</v>
      </c>
      <c r="G150" s="164">
        <f>C150/C137-1</f>
        <v>-2.3758200024184273E-3</v>
      </c>
      <c r="H150" s="212">
        <f>C150-I150</f>
        <v>0</v>
      </c>
      <c r="I150" s="221">
        <f>'R. general'!I150+'R. Mar'!I150+'R. Carbón'!I150</f>
        <v>1476814</v>
      </c>
    </row>
    <row r="151" spans="1:9" ht="15" customHeight="1">
      <c r="A151" s="153" t="s">
        <v>15</v>
      </c>
      <c r="B151" s="172" t="s">
        <v>91</v>
      </c>
      <c r="C151" s="162">
        <f>'R. general'!I151+'R. Carbón'!I151+'R. Mar'!I151</f>
        <v>1489733</v>
      </c>
      <c r="D151" s="163">
        <f>C151-C150</f>
        <v>12919</v>
      </c>
      <c r="E151" s="164">
        <f>C151/C150-1</f>
        <v>8.7478856511382652E-3</v>
      </c>
      <c r="F151" s="163">
        <f>C151-C138</f>
        <v>-970</v>
      </c>
      <c r="G151" s="164">
        <f>C151/C138-1</f>
        <v>-6.5069970342856998E-4</v>
      </c>
      <c r="H151" s="212">
        <f>C151-I151</f>
        <v>0</v>
      </c>
      <c r="I151" s="221">
        <f>'R. general'!I151+'R. Mar'!I151+'R. Carbón'!I151</f>
        <v>1489733</v>
      </c>
    </row>
    <row r="152" spans="1:9" ht="15" customHeight="1">
      <c r="A152" s="153" t="s">
        <v>16</v>
      </c>
      <c r="B152" s="173" t="s">
        <v>92</v>
      </c>
      <c r="C152" s="174">
        <f>'R. general'!I152+'R. Carbón'!I152+'R. Mar'!I152</f>
        <v>1367906</v>
      </c>
      <c r="D152" s="227">
        <f>C152-C151</f>
        <v>-121827</v>
      </c>
      <c r="E152" s="228">
        <f>C152/C151-1</f>
        <v>-8.1777741380502422E-2</v>
      </c>
      <c r="F152" s="227">
        <f>C152-C139</f>
        <v>-141948</v>
      </c>
      <c r="G152" s="228">
        <f>C152/C139-1</f>
        <v>-9.4014388146138606E-2</v>
      </c>
      <c r="H152" s="212">
        <f>C152-I152</f>
        <v>0</v>
      </c>
      <c r="I152" s="226">
        <f>'R. general'!I152+'R. Mar'!I152+'R. Carbón'!I152</f>
        <v>1367906</v>
      </c>
    </row>
    <row r="153" spans="1:9" ht="15" customHeight="1">
      <c r="A153" s="153" t="s">
        <v>17</v>
      </c>
      <c r="B153" s="172" t="s">
        <v>93</v>
      </c>
      <c r="C153" s="162"/>
      <c r="D153" s="163"/>
      <c r="E153" s="164"/>
      <c r="F153" s="163"/>
      <c r="G153" s="164"/>
      <c r="H153" s="212"/>
      <c r="I153" s="221"/>
    </row>
    <row r="154" spans="1:9" ht="15" customHeight="1">
      <c r="A154" s="153" t="s">
        <v>18</v>
      </c>
      <c r="B154" s="172" t="s">
        <v>94</v>
      </c>
      <c r="C154" s="162"/>
      <c r="D154" s="163"/>
      <c r="E154" s="164"/>
      <c r="F154" s="163"/>
      <c r="G154" s="164"/>
      <c r="H154" s="212"/>
      <c r="I154" s="221"/>
    </row>
    <row r="155" spans="1:9" ht="15" customHeight="1">
      <c r="A155" s="153" t="s">
        <v>19</v>
      </c>
      <c r="B155" s="172" t="s">
        <v>95</v>
      </c>
      <c r="C155" s="162"/>
      <c r="D155" s="163"/>
      <c r="E155" s="164"/>
      <c r="F155" s="163"/>
      <c r="G155" s="164"/>
      <c r="H155" s="212"/>
      <c r="I155" s="221"/>
    </row>
    <row r="156" spans="1:9" ht="15" customHeight="1">
      <c r="A156" s="153" t="s">
        <v>20</v>
      </c>
      <c r="B156" s="172" t="s">
        <v>96</v>
      </c>
      <c r="C156" s="162"/>
      <c r="D156" s="163"/>
      <c r="E156" s="164"/>
      <c r="F156" s="163"/>
      <c r="G156" s="164"/>
      <c r="H156" s="212"/>
      <c r="I156" s="221"/>
    </row>
    <row r="157" spans="1:9" ht="15" customHeight="1">
      <c r="A157" s="153" t="s">
        <v>21</v>
      </c>
      <c r="B157" s="172" t="s">
        <v>97</v>
      </c>
      <c r="C157" s="162"/>
      <c r="D157" s="163"/>
      <c r="E157" s="164"/>
      <c r="F157" s="163"/>
      <c r="G157" s="164"/>
      <c r="H157" s="212"/>
      <c r="I157" s="221"/>
    </row>
    <row r="158" spans="1:9" ht="15" customHeight="1">
      <c r="A158" s="153" t="s">
        <v>22</v>
      </c>
      <c r="B158" s="172" t="s">
        <v>98</v>
      </c>
      <c r="C158" s="162"/>
      <c r="D158" s="163"/>
      <c r="E158" s="164"/>
      <c r="F158" s="163"/>
      <c r="G158" s="164"/>
      <c r="H158" s="212"/>
      <c r="I158" s="221"/>
    </row>
    <row r="159" spans="1:9" ht="15" customHeight="1">
      <c r="A159" s="153" t="s">
        <v>23</v>
      </c>
      <c r="B159" s="172" t="s">
        <v>99</v>
      </c>
      <c r="C159" s="162"/>
      <c r="D159" s="163"/>
      <c r="E159" s="164"/>
      <c r="F159" s="163"/>
      <c r="G159" s="164"/>
      <c r="H159" s="212"/>
      <c r="I159" s="221"/>
    </row>
    <row r="160" spans="1:9" ht="15" customHeight="1">
      <c r="A160" s="153" t="s">
        <v>24</v>
      </c>
      <c r="B160" s="172" t="s">
        <v>100</v>
      </c>
      <c r="C160" s="162"/>
      <c r="D160" s="163"/>
      <c r="E160" s="164"/>
      <c r="F160" s="163"/>
      <c r="G160" s="164"/>
      <c r="H160" s="212"/>
      <c r="I160" s="221"/>
    </row>
    <row r="161" spans="1:10" ht="15" customHeight="1">
      <c r="A161" s="229" t="s">
        <v>25</v>
      </c>
      <c r="B161" s="172" t="s">
        <v>101</v>
      </c>
      <c r="C161" s="162"/>
      <c r="D161" s="163"/>
      <c r="E161" s="164"/>
      <c r="F161" s="163"/>
      <c r="G161" s="164"/>
      <c r="H161" s="212"/>
      <c r="I161" s="221"/>
    </row>
    <row r="162" spans="1:10" ht="17.899999999999999" customHeight="1">
      <c r="B162" s="1409" t="s">
        <v>111</v>
      </c>
      <c r="C162" s="1420"/>
      <c r="D162" s="1420"/>
      <c r="E162" s="1420"/>
      <c r="F162" s="1420"/>
      <c r="G162" s="1420"/>
    </row>
    <row r="163" spans="1:10" s="1128" customFormat="1">
      <c r="A163" s="1126"/>
      <c r="B163" s="1127"/>
      <c r="C163" s="1121">
        <f>'R. general'!C152+'R. Mar'!C152+'R. Carbón'!C152</f>
        <v>497750</v>
      </c>
      <c r="D163" s="1121">
        <f>'R. general'!D152+'R. Mar'!D152+'R. Carbón'!D152</f>
        <v>525413</v>
      </c>
      <c r="E163" s="1121">
        <f>'R. general'!E152+'R. Mar'!E152+'R. Carbón'!E152</f>
        <v>307747</v>
      </c>
      <c r="F163" s="1121">
        <f>'R. general'!F152+'R. Mar'!F152+'R. Carbón'!F152</f>
        <v>19795</v>
      </c>
      <c r="G163" s="1121">
        <f>'R. general'!G152+'R. Mar'!G152+'R. Carbón'!G152</f>
        <v>14880</v>
      </c>
      <c r="H163" s="1121">
        <f>'R. general'!H152+'R. Mar'!H152+'R. Carbón'!H152</f>
        <v>2321</v>
      </c>
      <c r="I163" s="1121">
        <f>'R. general'!I152+'R. Mar'!I152+'R. Carbón'!I152</f>
        <v>1367906</v>
      </c>
    </row>
    <row r="164" spans="1:10">
      <c r="A164" s="231">
        <f>C125-C124</f>
        <v>8176</v>
      </c>
      <c r="C164" s="156"/>
      <c r="D164" s="156"/>
      <c r="E164" s="156"/>
      <c r="F164" s="156"/>
      <c r="G164" s="156"/>
      <c r="H164" s="156"/>
      <c r="I164" s="156"/>
    </row>
    <row r="165" spans="1:10" ht="17.899999999999999" customHeight="1">
      <c r="B165" s="232"/>
      <c r="H165" s="188"/>
      <c r="I165" s="233"/>
      <c r="J165" s="233"/>
    </row>
    <row r="166" spans="1:10" ht="10.15" customHeight="1">
      <c r="B166" s="234"/>
    </row>
    <row r="167" spans="1:10">
      <c r="D167" s="235"/>
    </row>
    <row r="168" spans="1:10">
      <c r="C168" s="177"/>
    </row>
    <row r="199" spans="3:5">
      <c r="E199" s="188">
        <f>G182</f>
        <v>0</v>
      </c>
    </row>
    <row r="200" spans="3:5">
      <c r="E200" s="188">
        <f>Extranjeros!I169</f>
        <v>2086399.8</v>
      </c>
    </row>
    <row r="203" spans="3:5">
      <c r="C203" s="188">
        <f>D182</f>
        <v>0</v>
      </c>
    </row>
    <row r="204" spans="3:5">
      <c r="C204" s="188">
        <f>F182</f>
        <v>0</v>
      </c>
    </row>
  </sheetData>
  <mergeCells count="4">
    <mergeCell ref="A3:A4"/>
    <mergeCell ref="B3:B4"/>
    <mergeCell ref="C3:C4"/>
    <mergeCell ref="B162:G162"/>
  </mergeCells>
  <phoneticPr fontId="101" type="noConversion"/>
  <conditionalFormatting sqref="I165">
    <cfRule type="cellIs" dxfId="106" priority="32" operator="equal">
      <formula>-13441</formula>
    </cfRule>
    <cfRule type="cellIs" dxfId="105" priority="33" operator="equal">
      <formula>D148</formula>
    </cfRule>
  </conditionalFormatting>
  <conditionalFormatting sqref="J165">
    <cfRule type="cellIs" dxfId="104" priority="29" operator="equal">
      <formula>$D$148</formula>
    </cfRule>
    <cfRule type="cellIs" dxfId="103" priority="30" operator="equal">
      <formula>-13441</formula>
    </cfRule>
    <cfRule type="cellIs" dxfId="102" priority="31" operator="equal">
      <formula>E148</formula>
    </cfRule>
  </conditionalFormatting>
  <conditionalFormatting sqref="H18:H109 H139:H147 H126:H134 H113:H121">
    <cfRule type="cellIs" dxfId="101" priority="27" operator="between">
      <formula>-0.5</formula>
      <formula>0.5</formula>
    </cfRule>
    <cfRule type="cellIs" dxfId="100" priority="28" operator="between">
      <formula>0.05</formula>
      <formula>0.05</formula>
    </cfRule>
  </conditionalFormatting>
  <conditionalFormatting sqref="H153:H160">
    <cfRule type="cellIs" dxfId="99" priority="25" operator="between">
      <formula>-0.5</formula>
      <formula>0.5</formula>
    </cfRule>
    <cfRule type="cellIs" dxfId="98" priority="26" operator="between">
      <formula>0.05</formula>
      <formula>0.05</formula>
    </cfRule>
  </conditionalFormatting>
  <conditionalFormatting sqref="H122">
    <cfRule type="cellIs" dxfId="97" priority="23" operator="between">
      <formula>-0.5</formula>
      <formula>0.5</formula>
    </cfRule>
    <cfRule type="cellIs" dxfId="96" priority="24" operator="between">
      <formula>0.05</formula>
      <formula>0.05</formula>
    </cfRule>
  </conditionalFormatting>
  <conditionalFormatting sqref="H111">
    <cfRule type="cellIs" dxfId="95" priority="21" operator="between">
      <formula>-0.5</formula>
      <formula>0.5</formula>
    </cfRule>
    <cfRule type="cellIs" dxfId="94" priority="22" operator="between">
      <formula>0.05</formula>
      <formula>0.05</formula>
    </cfRule>
  </conditionalFormatting>
  <conditionalFormatting sqref="H112">
    <cfRule type="cellIs" dxfId="93" priority="13" operator="between">
      <formula>-0.5</formula>
      <formula>0.5</formula>
    </cfRule>
    <cfRule type="cellIs" dxfId="92" priority="14" operator="between">
      <formula>0.05</formula>
      <formula>0.05</formula>
    </cfRule>
  </conditionalFormatting>
  <conditionalFormatting sqref="H135">
    <cfRule type="cellIs" dxfId="91" priority="19" operator="between">
      <formula>-0.5</formula>
      <formula>0.5</formula>
    </cfRule>
    <cfRule type="cellIs" dxfId="90" priority="20" operator="between">
      <formula>0.05</formula>
      <formula>0.05</formula>
    </cfRule>
  </conditionalFormatting>
  <conditionalFormatting sqref="H125">
    <cfRule type="cellIs" dxfId="89" priority="11" operator="between">
      <formula>-0.5</formula>
      <formula>0.5</formula>
    </cfRule>
    <cfRule type="cellIs" dxfId="88" priority="12" operator="between">
      <formula>0.05</formula>
      <formula>0.05</formula>
    </cfRule>
  </conditionalFormatting>
  <conditionalFormatting sqref="H148">
    <cfRule type="cellIs" dxfId="87" priority="17" operator="between">
      <formula>-0.5</formula>
      <formula>0.5</formula>
    </cfRule>
    <cfRule type="cellIs" dxfId="86" priority="18" operator="between">
      <formula>0.05</formula>
      <formula>0.05</formula>
    </cfRule>
  </conditionalFormatting>
  <conditionalFormatting sqref="H161">
    <cfRule type="cellIs" dxfId="85" priority="15" operator="between">
      <formula>-0.5</formula>
      <formula>0.5</formula>
    </cfRule>
    <cfRule type="cellIs" dxfId="84" priority="16" operator="between">
      <formula>0.05</formula>
      <formula>0.05</formula>
    </cfRule>
  </conditionalFormatting>
  <conditionalFormatting sqref="H124">
    <cfRule type="cellIs" dxfId="83" priority="9" operator="between">
      <formula>-0.5</formula>
      <formula>0.5</formula>
    </cfRule>
    <cfRule type="cellIs" dxfId="82" priority="10" operator="between">
      <formula>0.05</formula>
      <formula>0.05</formula>
    </cfRule>
  </conditionalFormatting>
  <conditionalFormatting sqref="H138">
    <cfRule type="cellIs" dxfId="81" priority="7" operator="between">
      <formula>-0.5</formula>
      <formula>0.5</formula>
    </cfRule>
    <cfRule type="cellIs" dxfId="80" priority="8" operator="between">
      <formula>0.05</formula>
      <formula>0.05</formula>
    </cfRule>
  </conditionalFormatting>
  <conditionalFormatting sqref="H137">
    <cfRule type="cellIs" dxfId="79" priority="5" operator="between">
      <formula>-0.5</formula>
      <formula>0.5</formula>
    </cfRule>
    <cfRule type="cellIs" dxfId="78" priority="6" operator="between">
      <formula>0.05</formula>
      <formula>0.05</formula>
    </cfRule>
  </conditionalFormatting>
  <conditionalFormatting sqref="H150">
    <cfRule type="cellIs" dxfId="77" priority="3" operator="between">
      <formula>-0.5</formula>
      <formula>0.5</formula>
    </cfRule>
    <cfRule type="cellIs" dxfId="76" priority="4" operator="between">
      <formula>0.05</formula>
      <formula>0.05</formula>
    </cfRule>
  </conditionalFormatting>
  <conditionalFormatting sqref="H151:H152">
    <cfRule type="cellIs" dxfId="75" priority="1" operator="between">
      <formula>-0.5</formula>
      <formula>0.5</formula>
    </cfRule>
    <cfRule type="cellIs" dxfId="74" priority="2" operator="between">
      <formula>0.05</formula>
      <formula>0.05</formula>
    </cfRule>
  </conditionalFormatting>
  <printOptions horizontalCentered="1" verticalCentered="1"/>
  <pageMargins left="0.39370078740157483" right="0.39370078740157483" top="0.19685039370078741" bottom="0.19685039370078741" header="0.31496062992125984" footer="0.19685039370078741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53</vt:i4>
      </vt:variant>
    </vt:vector>
  </HeadingPairs>
  <TitlesOfParts>
    <vt:vector size="81" baseType="lpstr">
      <vt:lpstr>Portada</vt:lpstr>
      <vt:lpstr>Índice</vt:lpstr>
      <vt:lpstr>Medias mensuales</vt:lpstr>
      <vt:lpstr>Series desestacionalizadas</vt:lpstr>
      <vt:lpstr>Convenios</vt:lpstr>
      <vt:lpstr>R. general</vt:lpstr>
      <vt:lpstr>R. Mar</vt:lpstr>
      <vt:lpstr>R. Carbón</vt:lpstr>
      <vt:lpstr>R. Total</vt:lpstr>
      <vt:lpstr>Diaria</vt:lpstr>
      <vt:lpstr>Género</vt:lpstr>
      <vt:lpstr>Regímenes</vt:lpstr>
      <vt:lpstr>Extranjeros</vt:lpstr>
      <vt:lpstr>Total</vt:lpstr>
      <vt:lpstr>General</vt:lpstr>
      <vt:lpstr>Sectores General</vt:lpstr>
      <vt:lpstr>Admón</vt:lpstr>
      <vt:lpstr>Auto.</vt:lpstr>
      <vt:lpstr>Sectores Autónomos</vt:lpstr>
      <vt:lpstr>Mar</vt:lpstr>
      <vt:lpstr>Carbón</vt:lpstr>
      <vt:lpstr>Reg1 (2)</vt:lpstr>
      <vt:lpstr>Afpen</vt:lpstr>
      <vt:lpstr>Provincias y CCAA</vt:lpstr>
      <vt:lpstr>Provincias y CCAA R. General</vt:lpstr>
      <vt:lpstr>Provincias y CCAA. Variación</vt:lpstr>
      <vt:lpstr>ERTE</vt:lpstr>
      <vt:lpstr>ERTE Sectores</vt:lpstr>
      <vt:lpstr>Admón!Área_de_impresión</vt:lpstr>
      <vt:lpstr>Afpen!Área_de_impresión</vt:lpstr>
      <vt:lpstr>Auto.!Área_de_impresión</vt:lpstr>
      <vt:lpstr>Carbón!Área_de_impresión</vt:lpstr>
      <vt:lpstr>Convenios!Área_de_impresión</vt:lpstr>
      <vt:lpstr>Diaria!Área_de_impresión</vt:lpstr>
      <vt:lpstr>ERTE!Área_de_impresión</vt:lpstr>
      <vt:lpstr>Extranjeros!Área_de_impresión</vt:lpstr>
      <vt:lpstr>General!Área_de_impresión</vt:lpstr>
      <vt:lpstr>Género!Área_de_impresión</vt:lpstr>
      <vt:lpstr>Índice!Área_de_impresión</vt:lpstr>
      <vt:lpstr>Mar!Área_de_impresión</vt:lpstr>
      <vt:lpstr>'Medias mensuales'!Área_de_impresión</vt:lpstr>
      <vt:lpstr>Portada!Área_de_impresión</vt:lpstr>
      <vt:lpstr>'Provincias y CCAA'!Área_de_impresión</vt:lpstr>
      <vt:lpstr>'Provincias y CCAA R. General'!Área_de_impresión</vt:lpstr>
      <vt:lpstr>'Provincias y CCAA. Variación'!Área_de_impresión</vt:lpstr>
      <vt:lpstr>'R. Carbón'!Área_de_impresión</vt:lpstr>
      <vt:lpstr>'R. general'!Área_de_impresión</vt:lpstr>
      <vt:lpstr>'R. Mar'!Área_de_impresión</vt:lpstr>
      <vt:lpstr>'R. Total'!Área_de_impresión</vt:lpstr>
      <vt:lpstr>'Reg1 (2)'!Área_de_impresión</vt:lpstr>
      <vt:lpstr>Regímenes!Área_de_impresión</vt:lpstr>
      <vt:lpstr>'Sectores Autónomos'!Área_de_impresión</vt:lpstr>
      <vt:lpstr>'Sectores General'!Área_de_impresión</vt:lpstr>
      <vt:lpstr>'Series desestacionalizadas'!Área_de_impresión</vt:lpstr>
      <vt:lpstr>Total!Área_de_impresión</vt:lpstr>
      <vt:lpstr>Regímenes!OLE_LINK1</vt:lpstr>
      <vt:lpstr>Admón!Print_Area</vt:lpstr>
      <vt:lpstr>Afpen!Print_Area</vt:lpstr>
      <vt:lpstr>Auto.!Print_Area</vt:lpstr>
      <vt:lpstr>Carbón!Print_Area</vt:lpstr>
      <vt:lpstr>Convenios!Print_Area</vt:lpstr>
      <vt:lpstr>Diaria!Print_Area</vt:lpstr>
      <vt:lpstr>Extranjeros!Print_Area</vt:lpstr>
      <vt:lpstr>General!Print_Area</vt:lpstr>
      <vt:lpstr>Género!Print_Area</vt:lpstr>
      <vt:lpstr>Índice!Print_Area</vt:lpstr>
      <vt:lpstr>Mar!Print_Area</vt:lpstr>
      <vt:lpstr>'Medias mensuales'!Print_Area</vt:lpstr>
      <vt:lpstr>'Provincias y CCAA'!Print_Area</vt:lpstr>
      <vt:lpstr>'Provincias y CCAA R. General'!Print_Area</vt:lpstr>
      <vt:lpstr>'Provincias y CCAA. Variación'!Print_Area</vt:lpstr>
      <vt:lpstr>'R. Carbón'!Print_Area</vt:lpstr>
      <vt:lpstr>'R. general'!Print_Area</vt:lpstr>
      <vt:lpstr>'R. Mar'!Print_Area</vt:lpstr>
      <vt:lpstr>'R. Total'!Print_Area</vt:lpstr>
      <vt:lpstr>'Reg1 (2)'!Print_Area</vt:lpstr>
      <vt:lpstr>Regímenes!Print_Area</vt:lpstr>
      <vt:lpstr>'Sectores Autónomos'!Print_Area</vt:lpstr>
      <vt:lpstr>'Sectores General'!Print_Area</vt:lpstr>
      <vt:lpstr>'Series desestacionalizadas'!Print_Area</vt:lpstr>
      <vt:lpstr>Total!Print_Area</vt:lpstr>
    </vt:vector>
  </TitlesOfParts>
  <Company>Gerencia Informatica de la Seguridad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tmm</cp:lastModifiedBy>
  <cp:lastPrinted>2020-05-04T18:47:16Z</cp:lastPrinted>
  <dcterms:created xsi:type="dcterms:W3CDTF">2020-05-04T09:42:29Z</dcterms:created>
  <dcterms:modified xsi:type="dcterms:W3CDTF">2020-05-05T09:47:23Z</dcterms:modified>
</cp:coreProperties>
</file>